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C:\Users\41765\Dropbox\www\Technical\"/>
    </mc:Choice>
  </mc:AlternateContent>
  <xr:revisionPtr revIDLastSave="0" documentId="8_{26478F0B-E048-4146-9F93-AD05CCD288B8}" xr6:coauthVersionLast="45" xr6:coauthVersionMax="45" xr10:uidLastSave="{00000000-0000-0000-0000-000000000000}"/>
  <bookViews>
    <workbookView xWindow="28725" yWindow="150" windowWidth="28800" windowHeight="15540" xr2:uid="{00000000-000D-0000-FFFF-FFFF00000000}"/>
  </bookViews>
  <sheets>
    <sheet name="UPS" sheetId="8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8" i="8" l="1"/>
  <c r="L17" i="8" l="1"/>
  <c r="S82" i="8" l="1"/>
  <c r="F3" i="8" l="1"/>
  <c r="O15" i="8"/>
  <c r="E4" i="8"/>
  <c r="H6" i="8"/>
  <c r="T66" i="8" l="1"/>
  <c r="T62" i="8" l="1"/>
  <c r="T59" i="8" l="1"/>
  <c r="T60" i="8"/>
  <c r="O66" i="8" l="1"/>
  <c r="K13" i="8" l="1"/>
  <c r="M15" i="8" l="1"/>
  <c r="N77" i="8" l="1"/>
  <c r="G25" i="8" l="1"/>
  <c r="E25" i="8"/>
  <c r="L13" i="8"/>
  <c r="B3" i="8"/>
  <c r="J3" i="8"/>
  <c r="O67" i="8"/>
  <c r="Z67" i="8"/>
  <c r="Z65" i="8"/>
  <c r="Z66" i="8"/>
  <c r="H2" i="8" l="1"/>
  <c r="F38" i="8" l="1"/>
  <c r="T61" i="8" l="1"/>
  <c r="R78" i="8"/>
  <c r="X59" i="8" l="1"/>
  <c r="O68" i="8" l="1"/>
  <c r="Z68" i="8" l="1"/>
  <c r="T73" i="8" l="1"/>
  <c r="D6" i="8"/>
  <c r="D12" i="8"/>
  <c r="H8" i="8" l="1"/>
  <c r="H4" i="8"/>
  <c r="T74" i="8" l="1"/>
  <c r="E24" i="8" l="1"/>
  <c r="I5" i="8" l="1"/>
  <c r="T82" i="8"/>
  <c r="S79" i="8" l="1"/>
  <c r="T79" i="8" s="1"/>
  <c r="A38" i="8" l="1"/>
  <c r="T80" i="8"/>
  <c r="S81" i="8"/>
  <c r="T81" i="8" s="1"/>
  <c r="J7" i="8"/>
  <c r="Z59" i="8" l="1"/>
  <c r="Z60" i="8"/>
  <c r="Z61" i="8"/>
  <c r="Z62" i="8"/>
  <c r="Z58" i="8"/>
  <c r="S78" i="8"/>
  <c r="T78" i="8" s="1"/>
  <c r="T77" i="8" s="1"/>
  <c r="F24" i="8" l="1"/>
  <c r="J5" i="8"/>
  <c r="A24" i="8" s="1"/>
  <c r="A5" i="8" s="1"/>
  <c r="M11" i="8"/>
  <c r="A25" i="8" l="1"/>
  <c r="A4" i="8"/>
  <c r="J15" i="8" l="1"/>
  <c r="M16" i="8"/>
  <c r="D37" i="8"/>
  <c r="B37" i="8" s="1"/>
  <c r="J23" i="8" s="1"/>
  <c r="E37" i="8"/>
  <c r="L15" i="8" l="1"/>
  <c r="J13" i="8" s="1"/>
  <c r="C3" i="8" s="1"/>
  <c r="B38" i="8"/>
  <c r="M13" i="8" l="1"/>
  <c r="G3" i="8"/>
  <c r="M17" i="8"/>
  <c r="X61" i="8"/>
  <c r="X58" i="8"/>
  <c r="X60" i="8"/>
  <c r="B25" i="8" l="1"/>
  <c r="K23" i="8" l="1"/>
  <c r="O28" i="8"/>
  <c r="A37" i="8"/>
  <c r="L28" i="8"/>
  <c r="K28" i="8"/>
  <c r="J28" i="8"/>
  <c r="M25" i="8"/>
  <c r="M26" i="8" s="1"/>
  <c r="L25" i="8"/>
  <c r="L26" i="8" s="1"/>
  <c r="M21" i="8" l="1"/>
  <c r="A33" i="8"/>
  <c r="I37" i="8"/>
  <c r="X62" i="8"/>
  <c r="O23" i="8"/>
  <c r="H37" i="8"/>
  <c r="C26" i="8" l="1"/>
  <c r="C27" i="8"/>
  <c r="C29" i="8"/>
  <c r="D40" i="8" l="1"/>
  <c r="B39" i="8"/>
  <c r="B42" i="8"/>
  <c r="B43" i="8"/>
  <c r="F40" i="8" l="1"/>
  <c r="L23" i="8" l="1"/>
  <c r="G51" i="8"/>
  <c r="Q19" i="8" l="1"/>
  <c r="F19" i="8" l="1"/>
  <c r="F41" i="8" l="1"/>
  <c r="I41" i="8"/>
  <c r="I42" i="8"/>
  <c r="I43" i="8"/>
  <c r="B54" i="8"/>
  <c r="B55" i="8"/>
  <c r="B56" i="8"/>
  <c r="B57" i="8"/>
  <c r="B58" i="8"/>
  <c r="B59" i="8"/>
  <c r="B61" i="8"/>
  <c r="B62" i="8"/>
  <c r="B63" i="8"/>
  <c r="B64" i="8"/>
  <c r="B65" i="8"/>
  <c r="G64" i="8" s="1"/>
  <c r="O14" i="8" l="1"/>
  <c r="I38" i="8" l="1"/>
  <c r="I39" i="8"/>
  <c r="E42" i="8" l="1"/>
  <c r="E7" i="8" l="1"/>
  <c r="E8" i="8"/>
  <c r="E9" i="8"/>
  <c r="E10" i="8"/>
  <c r="E11" i="8"/>
  <c r="E13" i="8"/>
  <c r="E14" i="8"/>
  <c r="E15" i="8"/>
  <c r="E16" i="8"/>
  <c r="E17" i="8"/>
  <c r="E18" i="8"/>
  <c r="E12" i="8" l="1"/>
  <c r="F43" i="8" l="1"/>
  <c r="F42" i="8"/>
  <c r="F39" i="8"/>
  <c r="G65" i="8"/>
  <c r="G63" i="8"/>
  <c r="G62" i="8"/>
  <c r="G61" i="8"/>
  <c r="G60" i="8"/>
  <c r="G59" i="8"/>
  <c r="G58" i="8"/>
  <c r="G57" i="8"/>
  <c r="G56" i="8"/>
  <c r="G55" i="8"/>
  <c r="G54" i="8"/>
  <c r="G53" i="8"/>
  <c r="G52" i="8"/>
  <c r="G50" i="8"/>
  <c r="H30" i="8"/>
  <c r="F30" i="8"/>
  <c r="H29" i="8"/>
  <c r="F29" i="8"/>
  <c r="H28" i="8"/>
  <c r="F28" i="8"/>
  <c r="H27" i="8"/>
  <c r="F27" i="8"/>
  <c r="H26" i="8"/>
  <c r="F26" i="8"/>
  <c r="G17" i="8"/>
  <c r="G10" i="8"/>
  <c r="G66" i="8" l="1"/>
  <c r="G8" i="8"/>
  <c r="G16" i="8"/>
  <c r="G15" i="8" l="1"/>
  <c r="G18" i="8"/>
  <c r="G7" i="8"/>
  <c r="G14" i="8" l="1"/>
  <c r="G11" i="8" l="1"/>
  <c r="G13" i="8"/>
  <c r="G12" i="8"/>
  <c r="G9" i="8" l="1"/>
  <c r="H24" i="8" l="1"/>
  <c r="O18" i="8" l="1"/>
  <c r="F37" i="8" l="1"/>
  <c r="B45" i="8" l="1"/>
  <c r="L18" i="8" l="1"/>
  <c r="H25" i="8" l="1"/>
  <c r="H31" i="8" s="1"/>
  <c r="F25" i="8"/>
  <c r="K25" i="8"/>
  <c r="F31" i="8" l="1"/>
  <c r="B4" i="8" s="1"/>
  <c r="E6" i="8"/>
  <c r="I45" i="8"/>
  <c r="F45" i="8" l="1"/>
  <c r="E19" i="8"/>
  <c r="G6" i="8"/>
  <c r="F47" i="8" l="1"/>
  <c r="C4" i="8"/>
  <c r="D4" i="8" s="1"/>
  <c r="G19" i="8"/>
  <c r="F21" i="8" l="1"/>
  <c r="E21" i="8" s="1"/>
  <c r="D3" i="8" s="1"/>
  <c r="E3" i="8" s="1"/>
  <c r="E66" i="8" l="1"/>
  <c r="M23" i="8"/>
  <c r="L16" i="8"/>
  <c r="H16" i="8"/>
  <c r="C37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41765</author>
    <author>Ks</author>
    <author>Karl Sauter</author>
  </authors>
  <commentList>
    <comment ref="H3" authorId="0" shapeId="0" xr:uid="{0638D3B7-AF93-430F-984D-3D2FBCFFA055}">
      <text>
        <r>
          <rPr>
            <b/>
            <sz val="9"/>
            <color indexed="81"/>
            <rFont val="Segoe UI"/>
            <family val="2"/>
          </rPr>
          <t xml:space="preserve">
Default  ="0"</t>
        </r>
        <r>
          <rPr>
            <sz val="9"/>
            <color indexed="81"/>
            <rFont val="Segoe UI"/>
            <family val="2"/>
          </rPr>
          <t xml:space="preserve">
else nos / value required</t>
        </r>
      </text>
    </comment>
    <comment ref="B4" authorId="0" shapeId="0" xr:uid="{15056C7E-7755-41AC-9E0A-51D7E8F139BF}">
      <text>
        <r>
          <rPr>
            <b/>
            <sz val="12"/>
            <color indexed="81"/>
            <rFont val="Segoe UI"/>
            <family val="2"/>
          </rPr>
          <t>price Phase I</t>
        </r>
      </text>
    </comment>
    <comment ref="C4" authorId="0" shapeId="0" xr:uid="{DA0ABD25-E4AF-4538-BF26-A38DD088A805}">
      <text>
        <r>
          <rPr>
            <b/>
            <sz val="12"/>
            <color indexed="81"/>
            <rFont val="Segoe UI"/>
            <family val="2"/>
          </rPr>
          <t>price Phase II</t>
        </r>
      </text>
    </comment>
    <comment ref="D4" authorId="0" shapeId="0" xr:uid="{4DC5724C-08C1-4351-81B0-17B5C563481B}">
      <text>
        <r>
          <rPr>
            <b/>
            <sz val="11"/>
            <color indexed="81"/>
            <rFont val="Segoe UI"/>
            <family val="2"/>
          </rPr>
          <t>Total Cost I &amp; II</t>
        </r>
      </text>
    </comment>
    <comment ref="F4" authorId="0" shapeId="0" xr:uid="{E7E2A941-20C5-436D-AE0F-4653E99F7951}">
      <text>
        <r>
          <rPr>
            <sz val="9"/>
            <color indexed="81"/>
            <rFont val="Segoe UI"/>
            <family val="2"/>
          </rPr>
          <t xml:space="preserve">= % power utilization
        at the time
</t>
        </r>
      </text>
    </comment>
    <comment ref="L12" authorId="1" shapeId="0" xr:uid="{1E90FB01-E234-4948-958F-51D9DD4D4BF3}">
      <text>
        <r>
          <rPr>
            <b/>
            <sz val="9"/>
            <color rgb="FF000000"/>
            <rFont val="Arial"/>
            <family val="2"/>
          </rPr>
          <t>V
Battery</t>
        </r>
      </text>
    </comment>
    <comment ref="M12" authorId="1" shapeId="0" xr:uid="{F1FF4171-16F7-41FA-8D3F-9B25926E18BA}">
      <text>
        <r>
          <rPr>
            <sz val="9"/>
            <color rgb="FF000000"/>
            <rFont val="Arial"/>
            <family val="2"/>
          </rPr>
          <t xml:space="preserve">V
of the </t>
        </r>
        <r>
          <rPr>
            <u/>
            <sz val="9"/>
            <color rgb="FF000000"/>
            <rFont val="Arial"/>
            <family val="2"/>
          </rPr>
          <t>batterie bank</t>
        </r>
        <r>
          <rPr>
            <u/>
            <sz val="9"/>
            <color rgb="FF000000"/>
            <rFont val="Arial"/>
            <family val="2"/>
          </rPr>
          <t xml:space="preserve">
</t>
        </r>
      </text>
    </comment>
    <comment ref="N12" authorId="1" shapeId="0" xr:uid="{D4EE2329-F46D-47B9-8F02-D38EB1A8E10B}">
      <text>
        <r>
          <rPr>
            <sz val="9"/>
            <color rgb="FF000000"/>
            <rFont val="Arial"/>
            <family val="2"/>
          </rPr>
          <t>=</t>
        </r>
        <r>
          <rPr>
            <b/>
            <sz val="9"/>
            <color rgb="FF000000"/>
            <rFont val="Arial"/>
            <family val="2"/>
          </rPr>
          <t xml:space="preserve"> V of cells or batteries</t>
        </r>
        <r>
          <rPr>
            <b/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 xml:space="preserve">    in serie, row 1</t>
        </r>
      </text>
    </comment>
    <comment ref="O12" authorId="1" shapeId="0" xr:uid="{A52EB238-5BC9-4954-A24B-AADA243B3579}">
      <text>
        <r>
          <rPr>
            <b/>
            <sz val="9"/>
            <color rgb="FF000000"/>
            <rFont val="Arial"/>
            <family val="2"/>
          </rPr>
          <t xml:space="preserve">Cells/Battery
</t>
        </r>
      </text>
    </comment>
    <comment ref="J13" authorId="2" shapeId="0" xr:uid="{D44DFE09-7AD3-4896-9752-AFAC4BEDB102}">
      <text>
        <r>
          <rPr>
            <b/>
            <sz val="9"/>
            <color indexed="81"/>
            <rFont val="Segoe UI"/>
            <family val="2"/>
          </rPr>
          <t>required
Battery capacity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13" authorId="1" shapeId="0" xr:uid="{32D1B821-B6C5-4A9F-AB90-9B65F66F2B34}">
      <text>
        <r>
          <rPr>
            <b/>
            <sz val="9"/>
            <color rgb="FF000000"/>
            <rFont val="Arial"/>
            <family val="2"/>
          </rPr>
          <t xml:space="preserve">Battery
</t>
        </r>
      </text>
    </comment>
    <comment ref="O13" authorId="1" shapeId="0" xr:uid="{5901F682-E5A1-4C59-B871-2005E52FB99C}">
      <text>
        <r>
          <rPr>
            <b/>
            <sz val="9"/>
            <color rgb="FF000000"/>
            <rFont val="Arial"/>
            <family val="2"/>
          </rPr>
          <t>Total cells in b`bank</t>
        </r>
      </text>
    </comment>
    <comment ref="L15" authorId="0" shapeId="0" xr:uid="{F7C3472F-9498-4D44-AB5E-BC4313F51D48}">
      <text>
        <r>
          <rPr>
            <b/>
            <sz val="9"/>
            <color indexed="81"/>
            <rFont val="Segoe UI"/>
            <family val="2"/>
          </rPr>
          <t>Volt System</t>
        </r>
      </text>
    </comment>
    <comment ref="H16" authorId="0" shapeId="0" xr:uid="{0CCD1E73-D199-44DD-B31F-CC319451CDF7}">
      <text>
        <r>
          <rPr>
            <sz val="9"/>
            <color indexed="81"/>
            <rFont val="Segoe UI"/>
            <family val="2"/>
          </rPr>
          <t xml:space="preserve">Check whether the Batterie connections </t>
        </r>
        <r>
          <rPr>
            <b/>
            <sz val="9"/>
            <color indexed="81"/>
            <rFont val="Segoe UI"/>
            <family val="2"/>
          </rPr>
          <t xml:space="preserve">parallel or serial </t>
        </r>
        <r>
          <rPr>
            <sz val="9"/>
            <color indexed="81"/>
            <rFont val="Segoe UI"/>
            <family val="2"/>
          </rPr>
          <t xml:space="preserve">are OK.
Check </t>
        </r>
        <r>
          <rPr>
            <b/>
            <sz val="9"/>
            <color indexed="81"/>
            <rFont val="Segoe UI"/>
            <family val="2"/>
          </rPr>
          <t xml:space="preserve">Nos of Strings  
</t>
        </r>
        <r>
          <rPr>
            <sz val="9"/>
            <color indexed="81"/>
            <rFont val="Segoe UI"/>
            <family val="2"/>
          </rPr>
          <t>Small banks 2 or 4 batteries  (</t>
        </r>
        <r>
          <rPr>
            <b/>
            <sz val="9"/>
            <color indexed="81"/>
            <rFont val="Segoe UI"/>
            <family val="2"/>
          </rPr>
          <t>1</t>
        </r>
        <r>
          <rPr>
            <sz val="9"/>
            <color indexed="81"/>
            <rFont val="Segoe UI"/>
            <family val="2"/>
          </rPr>
          <t xml:space="preserve">x2 or </t>
        </r>
        <r>
          <rPr>
            <b/>
            <sz val="9"/>
            <color indexed="81"/>
            <rFont val="Segoe UI"/>
            <family val="2"/>
          </rPr>
          <t>2</t>
        </r>
        <r>
          <rPr>
            <sz val="9"/>
            <color indexed="81"/>
            <rFont val="Segoe UI"/>
            <family val="2"/>
          </rPr>
          <t>x2) 
also bigger battery banks are possible!</t>
        </r>
      </text>
    </comment>
    <comment ref="K16" authorId="1" shapeId="0" xr:uid="{B8F59253-4339-4793-8812-C80EABB85CF9}">
      <text>
        <r>
          <rPr>
            <b/>
            <sz val="9"/>
            <color rgb="FF000000"/>
            <rFont val="Arial"/>
            <family val="2"/>
          </rPr>
          <t xml:space="preserve">1 = seriel
0= parallel
</t>
        </r>
        <r>
          <rPr>
            <b/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 xml:space="preserve">
</t>
        </r>
      </text>
    </comment>
    <comment ref="K17" authorId="1" shapeId="0" xr:uid="{C4E52278-20D9-4B65-BE5F-32A971101114}">
      <text>
        <r>
          <rPr>
            <b/>
            <sz val="9"/>
            <color rgb="FF000000"/>
            <rFont val="Arial"/>
            <family val="2"/>
          </rPr>
          <t xml:space="preserve">1 = seriel
0= parallel
</t>
        </r>
      </text>
    </comment>
    <comment ref="O17" authorId="1" shapeId="0" xr:uid="{C3C9D6D0-8BBE-4B58-9DE0-6D485889D5AA}">
      <text>
        <r>
          <rPr>
            <b/>
            <sz val="9"/>
            <color rgb="FF000000"/>
            <rFont val="Arial"/>
            <family val="2"/>
          </rPr>
          <t>hrs.
autonomie</t>
        </r>
      </text>
    </comment>
    <comment ref="L18" authorId="0" shapeId="0" xr:uid="{1A9AA64E-96F7-4EAF-BC8E-60B68F8B4FB5}">
      <text>
        <r>
          <rPr>
            <b/>
            <sz val="9"/>
            <color indexed="81"/>
            <rFont val="Segoe UI"/>
            <family val="2"/>
          </rPr>
          <t>Batteries / String</t>
        </r>
      </text>
    </comment>
    <comment ref="N18" authorId="0" shapeId="0" xr:uid="{66209811-8D98-4D97-8570-33B06D75DCF6}">
      <text>
        <r>
          <rPr>
            <b/>
            <sz val="9"/>
            <color indexed="81"/>
            <rFont val="Segoe UI"/>
            <family val="2"/>
          </rPr>
          <t>% of Appliances are working simultanous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9" authorId="0" shapeId="0" xr:uid="{DA7B88F1-4315-47E9-AA10-D4B34FA350CE}">
      <text>
        <r>
          <rPr>
            <b/>
            <sz val="9"/>
            <color indexed="81"/>
            <rFont val="Segoe UI"/>
            <family val="2"/>
          </rPr>
          <t xml:space="preserve">average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M19" authorId="2" shapeId="0" xr:uid="{1CA8BEF4-253C-48C9-9AB2-243A320BD533}">
      <text>
        <r>
          <rPr>
            <b/>
            <sz val="9"/>
            <color indexed="81"/>
            <rFont val="Segoe UI"/>
            <family val="2"/>
          </rPr>
          <t>cabel cross section
mm2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20" authorId="1" shapeId="0" xr:uid="{00000000-0006-0000-0000-000002000000}">
      <text>
        <r>
          <rPr>
            <b/>
            <sz val="9"/>
            <color rgb="FF000000"/>
            <rFont val="Arial"/>
            <family val="2"/>
          </rPr>
          <t xml:space="preserve">at 40°C
</t>
        </r>
      </text>
    </comment>
    <comment ref="G20" authorId="0" shapeId="0" xr:uid="{E54D6D26-58AF-4B88-AB54-2B7CD5A37077}">
      <text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b/>
            <sz val="12"/>
            <color indexed="81"/>
            <rFont val="Segoe UI"/>
            <family val="2"/>
          </rPr>
          <t>+</t>
        </r>
        <r>
          <rPr>
            <b/>
            <sz val="9"/>
            <color indexed="81"/>
            <rFont val="Segoe UI"/>
            <family val="2"/>
          </rPr>
          <t xml:space="preserve"> Aux Eqipment:
</t>
        </r>
        <r>
          <rPr>
            <sz val="9"/>
            <color indexed="81"/>
            <rFont val="Segoe UI"/>
            <family val="2"/>
          </rPr>
          <t>1 DAB Active Pump
1 Fridge
1 Freezer
(see below)</t>
        </r>
        <r>
          <rPr>
            <b/>
            <sz val="9"/>
            <color indexed="81"/>
            <rFont val="Segoe UI"/>
            <family val="2"/>
          </rPr>
          <t xml:space="preserve">
</t>
        </r>
      </text>
    </comment>
    <comment ref="E21" authorId="2" shapeId="0" xr:uid="{00000000-0006-0000-0000-000003000000}">
      <text>
        <r>
          <rPr>
            <b/>
            <sz val="9"/>
            <color indexed="81"/>
            <rFont val="Segoe UI"/>
            <family val="2"/>
          </rPr>
          <t xml:space="preserve">total W needed </t>
        </r>
      </text>
    </comment>
    <comment ref="F21" authorId="1" shapeId="0" xr:uid="{00000000-0006-0000-0000-000004000000}">
      <text>
        <r>
          <rPr>
            <b/>
            <sz val="9"/>
            <color rgb="FF000000"/>
            <rFont val="Arial"/>
            <family val="2"/>
          </rPr>
          <t>W required</t>
        </r>
      </text>
    </comment>
    <comment ref="K23" authorId="1" shapeId="0" xr:uid="{00000000-0006-0000-0000-00001C000000}">
      <text>
        <r>
          <rPr>
            <b/>
            <sz val="9"/>
            <color rgb="FF000000"/>
            <rFont val="Arial"/>
            <family val="2"/>
          </rPr>
          <t>Panel</t>
        </r>
      </text>
    </comment>
    <comment ref="D24" authorId="1" shapeId="0" xr:uid="{00000000-0006-0000-0000-00000B000000}">
      <text>
        <r>
          <rPr>
            <sz val="9"/>
            <color rgb="FF000000"/>
            <rFont val="Arial"/>
            <family val="2"/>
          </rPr>
          <t>Units calc.
1.0 = 100%</t>
        </r>
      </text>
    </comment>
    <comment ref="T60" authorId="0" shapeId="0" xr:uid="{489B8CFB-CFEE-497F-86CB-695A7DAAC1EE}">
      <text>
        <r>
          <rPr>
            <b/>
            <sz val="9"/>
            <color indexed="81"/>
            <rFont val="Segoe UI"/>
            <family val="2"/>
          </rPr>
          <t>cif</t>
        </r>
      </text>
    </comment>
    <comment ref="J82" authorId="0" shapeId="0" xr:uid="{A8152578-92C7-46A5-A519-BD5EDD950826}">
      <text>
        <r>
          <rPr>
            <b/>
            <sz val="9"/>
            <color indexed="81"/>
            <rFont val="Segoe UI"/>
            <family val="2"/>
          </rPr>
          <t>600.00 Trapezblech
2 x 1.1 m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<sst xmlns="http://schemas.openxmlformats.org/spreadsheetml/2006/main" count="226" uniqueCount="184">
  <si>
    <t>V</t>
  </si>
  <si>
    <t>Watt</t>
  </si>
  <si>
    <t>h</t>
  </si>
  <si>
    <t>Fridge</t>
  </si>
  <si>
    <t>bükert 6213 EV 2/2 Solenoid Valve 24V</t>
  </si>
  <si>
    <t>Tumbler (Dryer)</t>
  </si>
  <si>
    <t>Washing Machine</t>
  </si>
  <si>
    <t>Airconditioners 1.5 HP   (4)</t>
  </si>
  <si>
    <t>Airconditioners 2.0 HP</t>
  </si>
  <si>
    <t>Airconditioners 2.5 HP</t>
  </si>
  <si>
    <t>Deep Freezer</t>
  </si>
  <si>
    <t>Dishwasher</t>
  </si>
  <si>
    <t>Gaggenau kitchen exhaust hood</t>
  </si>
  <si>
    <t>Pressing Iron</t>
  </si>
  <si>
    <t>PHASE I</t>
  </si>
  <si>
    <t>Ah</t>
  </si>
  <si>
    <t>Nos.</t>
  </si>
  <si>
    <t>CHF</t>
  </si>
  <si>
    <t>kg</t>
  </si>
  <si>
    <t>kg total</t>
  </si>
  <si>
    <t>PHASE II</t>
  </si>
  <si>
    <t>Nos</t>
  </si>
  <si>
    <t>m</t>
  </si>
  <si>
    <t>TOTAL I &amp; II</t>
  </si>
  <si>
    <t>Wh</t>
  </si>
  <si>
    <t>SAMSUNG M2070X Xpress laserprinter</t>
  </si>
  <si>
    <t>Batteries</t>
  </si>
  <si>
    <t>250A Sicherungs-Automat mit Resetschalter / Aufbauversion</t>
  </si>
  <si>
    <t>Eff. Battery</t>
  </si>
  <si>
    <t>Eff. Inverter</t>
  </si>
  <si>
    <t>calc.</t>
  </si>
  <si>
    <t>Ventilators</t>
  </si>
  <si>
    <t>Fluorescent Lights</t>
  </si>
  <si>
    <t>Connector Strips</t>
  </si>
  <si>
    <t>Wh/day</t>
  </si>
  <si>
    <t>#  2  LED Security Lighting &amp; El. Locks &amp; Video</t>
  </si>
  <si>
    <t xml:space="preserve">simFactor </t>
  </si>
  <si>
    <t>DoD  %</t>
  </si>
  <si>
    <t>parallel=0</t>
  </si>
  <si>
    <t>autonomie hrs</t>
  </si>
  <si>
    <t>Planning</t>
  </si>
  <si>
    <r>
      <rPr>
        <b/>
        <sz val="12"/>
        <color theme="0"/>
        <rFont val="Arial"/>
        <family val="2"/>
      </rPr>
      <t>Ah</t>
    </r>
    <r>
      <rPr>
        <sz val="8"/>
        <color theme="0"/>
        <rFont val="Arial"/>
        <family val="2"/>
      </rPr>
      <t>Batt</t>
    </r>
  </si>
  <si>
    <t>Temp</t>
  </si>
  <si>
    <t>Panel &amp; Array Specifications</t>
  </si>
  <si>
    <r>
      <t>V</t>
    </r>
    <r>
      <rPr>
        <sz val="8"/>
        <color theme="1"/>
        <rFont val="Arial"/>
        <family val="2"/>
      </rPr>
      <t>cell</t>
    </r>
    <r>
      <rPr>
        <sz val="8"/>
        <color rgb="FF000000"/>
        <rFont val="Arial"/>
        <family val="2"/>
      </rPr>
      <t>/batt</t>
    </r>
  </si>
  <si>
    <t>selected</t>
  </si>
  <si>
    <t>Battery (Cells)-bank</t>
  </si>
  <si>
    <r>
      <t>V</t>
    </r>
    <r>
      <rPr>
        <sz val="8"/>
        <color rgb="FFFFFFFF"/>
        <rFont val="Arial"/>
        <family val="2"/>
      </rPr>
      <t>batt</t>
    </r>
  </si>
  <si>
    <t>Upgrade</t>
  </si>
  <si>
    <t>Strings</t>
  </si>
  <si>
    <t>Panel size mm</t>
  </si>
  <si>
    <r>
      <rPr>
        <b/>
        <sz val="12"/>
        <color theme="0"/>
        <rFont val="Arial"/>
        <family val="2"/>
      </rPr>
      <t>Wh</t>
    </r>
    <r>
      <rPr>
        <b/>
        <sz val="8"/>
        <color theme="0"/>
        <rFont val="Arial"/>
        <family val="2"/>
      </rPr>
      <t>sys</t>
    </r>
  </si>
  <si>
    <t>pcs</t>
  </si>
  <si>
    <t>%sim</t>
  </si>
  <si>
    <t>14.0-14.4</t>
  </si>
  <si>
    <t>Lade  V</t>
  </si>
  <si>
    <r>
      <rPr>
        <b/>
        <sz val="8"/>
        <color rgb="FF000000"/>
        <rFont val="Calibri"/>
        <family val="2"/>
      </rPr>
      <t>Total</t>
    </r>
    <r>
      <rPr>
        <sz val="8"/>
        <color rgb="FF000000"/>
        <rFont val="Calibri"/>
        <family val="2"/>
      </rPr>
      <t xml:space="preserve"> W/day</t>
    </r>
  </si>
  <si>
    <t>BxHxT</t>
  </si>
  <si>
    <r>
      <t xml:space="preserve">#  1  GARAGE: </t>
    </r>
    <r>
      <rPr>
        <sz val="8"/>
        <color theme="4" tint="-0.499984740745262"/>
        <rFont val="Arial"/>
        <family val="2"/>
      </rPr>
      <t>Door automatic, Ventilator, LED</t>
    </r>
  </si>
  <si>
    <r>
      <t xml:space="preserve">#  3  Guest I: </t>
    </r>
    <r>
      <rPr>
        <sz val="8"/>
        <color theme="4" tint="-0.499984740745262"/>
        <rFont val="Arial"/>
        <family val="2"/>
      </rPr>
      <t>Vonado, LED</t>
    </r>
  </si>
  <si>
    <r>
      <t xml:space="preserve">#  4  Master Bedroom / Office: </t>
    </r>
    <r>
      <rPr>
        <sz val="8"/>
        <color theme="4" tint="-0.499984740745262"/>
        <rFont val="Arial"/>
        <family val="2"/>
      </rPr>
      <t xml:space="preserve">TV, CPU, Router , LED, Vonado      </t>
    </r>
  </si>
  <si>
    <r>
      <t xml:space="preserve">#  5  GUEST II:  </t>
    </r>
    <r>
      <rPr>
        <sz val="8"/>
        <color theme="4" tint="-0.499984740745262"/>
        <rFont val="Arial"/>
        <family val="2"/>
      </rPr>
      <t>TV, Vonado, LED</t>
    </r>
  </si>
  <si>
    <r>
      <t>#  6  KITCHEN</t>
    </r>
    <r>
      <rPr>
        <sz val="10"/>
        <color theme="4" tint="-0.499984740745262"/>
        <rFont val="Arial"/>
        <family val="2"/>
      </rPr>
      <t xml:space="preserve">, </t>
    </r>
    <r>
      <rPr>
        <sz val="8"/>
        <color theme="4" tint="-0.499984740745262"/>
        <rFont val="Arial"/>
        <family val="2"/>
      </rPr>
      <t>STORE &amp; CORRIDOR, Vonado</t>
    </r>
  </si>
  <si>
    <r>
      <t xml:space="preserve">#  7  DINING, </t>
    </r>
    <r>
      <rPr>
        <sz val="8"/>
        <color theme="4" tint="-0.499984740745262"/>
        <rFont val="Arial"/>
        <family val="2"/>
      </rPr>
      <t>Vonado, LED</t>
    </r>
  </si>
  <si>
    <r>
      <t xml:space="preserve">#  8  LIVING ROOM: </t>
    </r>
    <r>
      <rPr>
        <sz val="8"/>
        <color theme="4" tint="-0.499984740745262"/>
        <rFont val="Arial"/>
        <family val="2"/>
      </rPr>
      <t xml:space="preserve">TV, Sat, LED, Vonado </t>
    </r>
  </si>
  <si>
    <r>
      <t>#  9  PORCH,</t>
    </r>
    <r>
      <rPr>
        <sz val="10"/>
        <color theme="4" tint="-0.499984740745262"/>
        <rFont val="Arial"/>
        <family val="2"/>
      </rPr>
      <t xml:space="preserve"> </t>
    </r>
    <r>
      <rPr>
        <sz val="8"/>
        <color theme="4" tint="-0.499984740745262"/>
        <rFont val="Arial"/>
        <family val="2"/>
      </rPr>
      <t>Ventilator</t>
    </r>
  </si>
  <si>
    <r>
      <t xml:space="preserve"># 10 CONTAINER, Restroom Staff:  </t>
    </r>
    <r>
      <rPr>
        <sz val="8"/>
        <color theme="4" tint="-0.499984740745262"/>
        <rFont val="Arial"/>
        <family val="2"/>
      </rPr>
      <t>TV, 3 LED, Ventilator</t>
    </r>
  </si>
  <si>
    <t>sim aux</t>
  </si>
  <si>
    <t>W</t>
  </si>
  <si>
    <t>hrs</t>
  </si>
  <si>
    <r>
      <t>kWh</t>
    </r>
    <r>
      <rPr>
        <sz val="8"/>
        <color rgb="FF000000"/>
        <rFont val="Calibri"/>
        <family val="2"/>
      </rPr>
      <t>/Day</t>
    </r>
  </si>
  <si>
    <t>nos</t>
  </si>
  <si>
    <r>
      <t>Wh</t>
    </r>
    <r>
      <rPr>
        <sz val="8"/>
        <color theme="0"/>
        <rFont val="Calibri"/>
        <family val="2"/>
      </rPr>
      <t>_req</t>
    </r>
  </si>
  <si>
    <r>
      <t>W</t>
    </r>
    <r>
      <rPr>
        <sz val="8"/>
        <color theme="0"/>
        <rFont val="Arial"/>
        <family val="2"/>
      </rPr>
      <t>_array</t>
    </r>
  </si>
  <si>
    <r>
      <t>W</t>
    </r>
    <r>
      <rPr>
        <sz val="8"/>
        <color theme="0"/>
        <rFont val="Arial"/>
        <family val="2"/>
      </rPr>
      <t>_panel</t>
    </r>
  </si>
  <si>
    <r>
      <t xml:space="preserve">Components selected      </t>
    </r>
    <r>
      <rPr>
        <b/>
        <sz val="10"/>
        <color theme="4" tint="-0.499984740745262"/>
        <rFont val="Arial"/>
        <family val="2"/>
      </rPr>
      <t>Phase I upgrade</t>
    </r>
  </si>
  <si>
    <t xml:space="preserve">PHASE II      2021        </t>
  </si>
  <si>
    <r>
      <t xml:space="preserve">Components selected      </t>
    </r>
    <r>
      <rPr>
        <b/>
        <sz val="10"/>
        <color theme="4" tint="-0.499984740745262"/>
        <rFont val="Arial"/>
        <family val="2"/>
      </rPr>
      <t>Phase II upgrade</t>
    </r>
  </si>
  <si>
    <t>Upgrading   2020 / 21</t>
  </si>
  <si>
    <t>Offgridtec Charge Regulator to Battery with 30A Fuse</t>
  </si>
  <si>
    <r>
      <t>Wh</t>
    </r>
    <r>
      <rPr>
        <sz val="8"/>
        <color theme="2" tint="-0.749992370372631"/>
        <rFont val="Arial"/>
        <family val="2"/>
      </rPr>
      <t>_calc</t>
    </r>
  </si>
  <si>
    <t>V_sys</t>
  </si>
  <si>
    <t>390 x260 x 232</t>
  </si>
  <si>
    <t>Panels/ String</t>
  </si>
  <si>
    <t>m2 Area</t>
  </si>
  <si>
    <t>Eelectrical  Gate Locks and Video</t>
  </si>
  <si>
    <t>Oven, Coffe Machine, Microwave</t>
  </si>
  <si>
    <r>
      <t xml:space="preserve">Connected to the </t>
    </r>
    <r>
      <rPr>
        <b/>
        <sz val="16"/>
        <color rgb="FFFF0000"/>
        <rFont val="Arial"/>
        <family val="2"/>
      </rPr>
      <t xml:space="preserve"> EXISTING</t>
    </r>
    <r>
      <rPr>
        <b/>
        <sz val="10"/>
        <color theme="3"/>
        <rFont val="Arial"/>
        <family val="2"/>
      </rPr>
      <t xml:space="preserve">  </t>
    </r>
    <r>
      <rPr>
        <b/>
        <sz val="8"/>
        <color theme="3"/>
        <rFont val="Arial"/>
        <family val="2"/>
      </rPr>
      <t xml:space="preserve"> Distribution Box &amp; Generator</t>
    </r>
  </si>
  <si>
    <r>
      <t>V</t>
    </r>
    <r>
      <rPr>
        <sz val="8"/>
        <color rgb="FFFFFFFF"/>
        <rFont val="Arial"/>
        <family val="2"/>
      </rPr>
      <t>sys</t>
    </r>
  </si>
  <si>
    <t>Parameters</t>
  </si>
  <si>
    <t xml:space="preserve"> </t>
  </si>
  <si>
    <t>D</t>
  </si>
  <si>
    <t>GreenAkku</t>
  </si>
  <si>
    <t>%  Solar cover</t>
  </si>
  <si>
    <t>kVA</t>
  </si>
  <si>
    <t>Voc</t>
  </si>
  <si>
    <t xml:space="preserve">MPPT </t>
  </si>
  <si>
    <t>80A</t>
  </si>
  <si>
    <t>Options &amp; Specifications</t>
  </si>
  <si>
    <t>panels</t>
  </si>
  <si>
    <r>
      <t>PHASE I</t>
    </r>
    <r>
      <rPr>
        <b/>
        <sz val="8"/>
        <color rgb="FFFFFFFF"/>
        <rFont val="Arial"/>
        <family val="2"/>
      </rPr>
      <t xml:space="preserve">     Location Accra, Palas Town  N 5.6° W 0.17°</t>
    </r>
    <r>
      <rPr>
        <b/>
        <sz val="14"/>
        <color rgb="FFFFFFFF"/>
        <rFont val="Arial"/>
        <family val="2"/>
      </rPr>
      <t xml:space="preserve">      </t>
    </r>
    <r>
      <rPr>
        <b/>
        <sz val="8"/>
        <color rgb="FFFFFFFF"/>
        <rFont val="Arial"/>
        <family val="2"/>
      </rPr>
      <t>by "Cuckoo"</t>
    </r>
  </si>
  <si>
    <t>24V</t>
  </si>
  <si>
    <t>IWS Solar</t>
  </si>
  <si>
    <t>Isc</t>
  </si>
  <si>
    <t>Batterie Specifications</t>
  </si>
  <si>
    <t>Enter</t>
  </si>
  <si>
    <t>VocT</t>
  </si>
  <si>
    <t>AC</t>
  </si>
  <si>
    <t>60A</t>
  </si>
  <si>
    <t>BK IROC S3 Montage [1x250-380Wp]</t>
  </si>
  <si>
    <t>with aux. = 1</t>
  </si>
  <si>
    <t>Total</t>
  </si>
  <si>
    <t>[4x250-380Wp]  Montagepaket</t>
  </si>
  <si>
    <t xml:space="preserve">[3x250-380Wp] Montagepaket </t>
  </si>
  <si>
    <t>120-450</t>
  </si>
  <si>
    <t>Waterproof Circuit Breakers 2x80A; 1x250A</t>
  </si>
  <si>
    <t>[2x250-380Wp]  Montagepaket</t>
  </si>
  <si>
    <t>Schletter SingleFix-V Montagekit</t>
  </si>
  <si>
    <t>4-all</t>
  </si>
  <si>
    <t>Montagesystem</t>
  </si>
  <si>
    <t>OptiSolar SP3000 Handy / MTTP</t>
  </si>
  <si>
    <t>europe-solar</t>
  </si>
  <si>
    <t>H</t>
  </si>
  <si>
    <t>Ordered</t>
  </si>
  <si>
    <r>
      <t>I</t>
    </r>
    <r>
      <rPr>
        <b/>
        <sz val="8"/>
        <color theme="0"/>
        <rFont val="Arial"/>
        <family val="2"/>
      </rPr>
      <t>sc</t>
    </r>
    <r>
      <rPr>
        <b/>
        <sz val="10"/>
        <color theme="0"/>
        <rFont val="Arial"/>
        <family val="2"/>
      </rPr>
      <t xml:space="preserve"> (A)</t>
    </r>
  </si>
  <si>
    <t>Sun hrs</t>
  </si>
  <si>
    <t>Hours autonomy</t>
  </si>
  <si>
    <t>by Cuckoo</t>
  </si>
  <si>
    <t>SolaxX1 Air X1-3.0</t>
  </si>
  <si>
    <t>100-580</t>
  </si>
  <si>
    <t>10A</t>
  </si>
  <si>
    <t>ebay</t>
  </si>
  <si>
    <t>merkasol</t>
  </si>
  <si>
    <t>mm2 / A</t>
  </si>
  <si>
    <t>ALPHA OUTBACK SPC III 3000-24</t>
  </si>
  <si>
    <t>Width</t>
  </si>
  <si>
    <r>
      <t>W</t>
    </r>
    <r>
      <rPr>
        <sz val="14"/>
        <rFont val="Calibri"/>
        <family val="2"/>
      </rPr>
      <t>_</t>
    </r>
    <r>
      <rPr>
        <b/>
        <sz val="8"/>
        <rFont val="Calibri"/>
        <family val="2"/>
      </rPr>
      <t>req</t>
    </r>
  </si>
  <si>
    <t xml:space="preserve">Panasonic HIT® N250 </t>
  </si>
  <si>
    <t xml:space="preserve">Kg </t>
  </si>
  <si>
    <r>
      <t xml:space="preserve">   choose</t>
    </r>
    <r>
      <rPr>
        <b/>
        <sz val="10"/>
        <color rgb="FF000000"/>
        <rFont val="Calibri"/>
        <family val="2"/>
      </rPr>
      <t xml:space="preserve"> BATTERY </t>
    </r>
  </si>
  <si>
    <r>
      <t xml:space="preserve">Choose </t>
    </r>
    <r>
      <rPr>
        <b/>
        <sz val="10"/>
        <color rgb="FF000000"/>
        <rFont val="Calibri"/>
        <family val="2"/>
      </rPr>
      <t>INVERTER / MPPT</t>
    </r>
  </si>
  <si>
    <r>
      <t xml:space="preserve">choose </t>
    </r>
    <r>
      <rPr>
        <b/>
        <sz val="10"/>
        <color rgb="FF000000"/>
        <rFont val="Calibri"/>
        <family val="2"/>
      </rPr>
      <t>SOLAR PANEL</t>
    </r>
  </si>
  <si>
    <t>4 / 15A</t>
  </si>
  <si>
    <t>alma-solarshop</t>
  </si>
  <si>
    <t>SolaX inverter X1 Boost 3000</t>
  </si>
  <si>
    <t>70-580</t>
  </si>
  <si>
    <t>335 x  174 x 191 mm</t>
  </si>
  <si>
    <r>
      <t xml:space="preserve">25 / 130 </t>
    </r>
    <r>
      <rPr>
        <b/>
        <sz val="8"/>
        <color theme="8" tint="-0.499984740745262"/>
        <rFont val="Arial"/>
        <family val="2"/>
      </rPr>
      <t>A</t>
    </r>
  </si>
  <si>
    <t>mm2 / A / 1.5m</t>
  </si>
  <si>
    <t>swiss-victron</t>
  </si>
  <si>
    <t>SOLAR PANELS</t>
  </si>
  <si>
    <t xml:space="preserve">BATTERIES </t>
  </si>
  <si>
    <t>Off-Grid INVERTERS with MPPT</t>
  </si>
  <si>
    <t>SHARP NU-BA385</t>
  </si>
  <si>
    <t>Victron Lead- Carbon 12V / 160 Ah</t>
  </si>
  <si>
    <r>
      <t>W</t>
    </r>
    <r>
      <rPr>
        <sz val="8"/>
        <color rgb="FF000000"/>
        <rFont val="Calibri"/>
        <family val="2"/>
      </rPr>
      <t>_array</t>
    </r>
  </si>
  <si>
    <r>
      <t>Volt</t>
    </r>
    <r>
      <rPr>
        <b/>
        <sz val="8"/>
        <rFont val="Arial"/>
        <family val="2"/>
      </rPr>
      <t>_</t>
    </r>
    <r>
      <rPr>
        <b/>
        <sz val="8"/>
        <rFont val="Calibri"/>
        <family val="2"/>
      </rPr>
      <t>Sys</t>
    </r>
  </si>
  <si>
    <r>
      <t>W</t>
    </r>
    <r>
      <rPr>
        <b/>
        <sz val="8"/>
        <color theme="4" tint="-0.499984740745262"/>
        <rFont val="Arial"/>
        <family val="2"/>
      </rPr>
      <t>_req</t>
    </r>
  </si>
  <si>
    <r>
      <t>W</t>
    </r>
    <r>
      <rPr>
        <b/>
        <sz val="8"/>
        <color theme="4" tint="-0.499984740745262"/>
        <rFont val="Arial"/>
        <family val="2"/>
      </rPr>
      <t>_sys</t>
    </r>
  </si>
  <si>
    <t>amazon.de</t>
  </si>
  <si>
    <t>amzon.de</t>
  </si>
  <si>
    <t>ACCURAT Traction 24V 200Ah</t>
  </si>
  <si>
    <t>Victron Gel Deep Cycle 12V/220Ah</t>
  </si>
  <si>
    <t>522 x 238 x 240 mm</t>
  </si>
  <si>
    <r>
      <rPr>
        <b/>
        <sz val="10"/>
        <color theme="0"/>
        <rFont val="Arial"/>
        <family val="2"/>
      </rPr>
      <t>Ah</t>
    </r>
    <r>
      <rPr>
        <sz val="10"/>
        <color theme="0"/>
        <rFont val="Arial"/>
        <family val="2"/>
      </rPr>
      <t>_sys</t>
    </r>
  </si>
  <si>
    <t>6+</t>
  </si>
  <si>
    <t>Axitec AXIpremium AC-360M/156-72S</t>
  </si>
  <si>
    <t>europe-solarstore</t>
  </si>
  <si>
    <t>2'168</t>
  </si>
  <si>
    <t>2'300</t>
  </si>
  <si>
    <t>1'604</t>
  </si>
  <si>
    <t>2'456</t>
  </si>
  <si>
    <t>TRINAsolar  HoneyBlack 340W</t>
  </si>
  <si>
    <t>SHUNBIN Livepo4  12V 100ah</t>
  </si>
  <si>
    <t>Water Pump DAB Active JC 102M</t>
  </si>
  <si>
    <t>Water Pump AL-KO Comfort 5000</t>
  </si>
  <si>
    <t>Solar Kabel 2x10mm2 / 30m</t>
  </si>
  <si>
    <t>Solar Kupplungsstecker / Buchse 10 mm2</t>
  </si>
  <si>
    <t>I'M SOLAR 280P  Polycrystallin</t>
  </si>
  <si>
    <t>100A Sicherungs-Automat mit Resetschalter / Aufbauversion</t>
  </si>
  <si>
    <t>Batteriekabel 34mm² / 2m , red</t>
  </si>
  <si>
    <t>Batteriekabel 34mm² / 2m , black</t>
  </si>
  <si>
    <t>Batteriekabel 34mm² / 0.5m , black</t>
  </si>
  <si>
    <t>MC4 Solar Crimping Tool Kits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</si>
</sst>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[$-807]#,##0"/>
    <numFmt numFmtId="165" formatCode="#,##0.0"/>
    <numFmt numFmtId="166" formatCode="[$-807]#,##0.00"/>
    <numFmt numFmtId="167" formatCode="0.0"/>
    <numFmt numFmtId="168" formatCode="[$-807]General"/>
    <numFmt numFmtId="169" formatCode="[$-807]0"/>
    <numFmt numFmtId="170" formatCode="[$SFr.-807]&quot; &quot;#,##0.00;[Red][$SFr.-807]&quot; -&quot;#,##0.00"/>
    <numFmt numFmtId="171" formatCode="0.000"/>
  </numFmts>
  <fonts count="138" x14ac:knownFonts="1">
    <font>
      <sz val="11"/>
      <color theme="1"/>
      <name val="Arial"/>
      <family val="2"/>
    </font>
    <font>
      <sz val="11"/>
      <color rgb="FF9C0006"/>
      <name val="Arial"/>
      <family val="2"/>
    </font>
    <font>
      <sz val="11"/>
      <color rgb="FF000000"/>
      <name val="Calibri"/>
      <family val="2"/>
    </font>
    <font>
      <b/>
      <sz val="11"/>
      <color rgb="FFFA7D00"/>
      <name val="Calibri"/>
      <family val="2"/>
    </font>
    <font>
      <u/>
      <sz val="10"/>
      <color rgb="FF0563C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0"/>
      <color rgb="FFFFFFFF"/>
      <name val="Arial"/>
      <family val="2"/>
    </font>
    <font>
      <b/>
      <sz val="8"/>
      <color rgb="FFFFFFFF"/>
      <name val="Arial"/>
      <family val="2"/>
    </font>
    <font>
      <sz val="10"/>
      <color rgb="FFFF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10"/>
      <color rgb="FFFFFF00"/>
      <name val="Arial"/>
      <family val="2"/>
    </font>
    <font>
      <sz val="10"/>
      <color rgb="FFFFFF00"/>
      <name val="Arial"/>
      <family val="2"/>
    </font>
    <font>
      <b/>
      <sz val="10"/>
      <color rgb="FFD0CECE"/>
      <name val="Arial"/>
      <family val="2"/>
    </font>
    <font>
      <b/>
      <sz val="14"/>
      <color rgb="FFFFFFFF"/>
      <name val="Arial"/>
      <family val="2"/>
    </font>
    <font>
      <b/>
      <sz val="9"/>
      <color rgb="FF000000"/>
      <name val="Arial"/>
      <family val="2"/>
    </font>
    <font>
      <b/>
      <sz val="12"/>
      <color rgb="FFFFFFFF"/>
      <name val="Arial"/>
      <family val="2"/>
    </font>
    <font>
      <b/>
      <sz val="10"/>
      <color rgb="FFFF0000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1"/>
      <color rgb="FFFFFFFF"/>
      <name val="Arial"/>
      <family val="2"/>
    </font>
    <font>
      <sz val="8"/>
      <color rgb="FFFFFFFF"/>
      <name val="Arial"/>
      <family val="2"/>
    </font>
    <font>
      <u/>
      <sz val="9"/>
      <color rgb="FF000000"/>
      <name val="Arial"/>
      <family val="2"/>
    </font>
    <font>
      <sz val="8"/>
      <color rgb="FF181717"/>
      <name val="Arial"/>
      <family val="2"/>
    </font>
    <font>
      <sz val="10"/>
      <color rgb="FF000000"/>
      <name val="Verdana"/>
      <family val="2"/>
    </font>
    <font>
      <b/>
      <sz val="8"/>
      <color rgb="FFFFFF00"/>
      <name val="Arial"/>
      <family val="2"/>
    </font>
    <font>
      <b/>
      <sz val="10"/>
      <color rgb="FF111111"/>
      <name val="Arial"/>
      <family val="2"/>
    </font>
    <font>
      <sz val="11"/>
      <color rgb="FFFFFFFF"/>
      <name val="Calibri"/>
      <family val="2"/>
    </font>
    <font>
      <b/>
      <sz val="14"/>
      <color theme="3"/>
      <name val="Arial"/>
      <family val="2"/>
    </font>
    <font>
      <sz val="10"/>
      <color theme="9" tint="-0.499984740745262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1"/>
      <color rgb="FFFF0000"/>
      <name val="Calibri"/>
      <family val="2"/>
    </font>
    <font>
      <sz val="8"/>
      <color rgb="FF000000"/>
      <name val="Calibri"/>
      <family val="2"/>
    </font>
    <font>
      <b/>
      <sz val="8"/>
      <color rgb="FFFA7D00"/>
      <name val="Arial"/>
      <family val="2"/>
    </font>
    <font>
      <b/>
      <sz val="8"/>
      <color theme="0"/>
      <name val="Arial"/>
      <family val="2"/>
    </font>
    <font>
      <sz val="11"/>
      <color theme="0"/>
      <name val="Calibri"/>
      <family val="2"/>
    </font>
    <font>
      <sz val="11"/>
      <name val="Calibri"/>
      <family val="2"/>
    </font>
    <font>
      <b/>
      <sz val="10"/>
      <name val="Arial"/>
      <family val="2"/>
    </font>
    <font>
      <b/>
      <sz val="10"/>
      <color theme="3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0"/>
      <color theme="5" tint="-0.249977111117893"/>
      <name val="Arial"/>
      <family val="2"/>
    </font>
    <font>
      <b/>
      <sz val="10"/>
      <color theme="7" tint="-0.499984740745262"/>
      <name val="Arial"/>
      <family val="2"/>
    </font>
    <font>
      <b/>
      <sz val="10"/>
      <color rgb="FFFF0000"/>
      <name val="Calibri"/>
      <family val="2"/>
    </font>
    <font>
      <b/>
      <sz val="11"/>
      <color theme="1"/>
      <name val="Calibri"/>
      <family val="2"/>
    </font>
    <font>
      <b/>
      <sz val="10"/>
      <color theme="0"/>
      <name val="Arial"/>
      <family val="2"/>
    </font>
    <font>
      <b/>
      <sz val="14"/>
      <color theme="4" tint="-0.499984740745262"/>
      <name val="Arial"/>
      <family val="2"/>
    </font>
    <font>
      <b/>
      <sz val="10"/>
      <color rgb="FF000000"/>
      <name val="Calibri"/>
      <family val="2"/>
    </font>
    <font>
      <b/>
      <sz val="11"/>
      <color theme="0"/>
      <name val="Calibri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Calibri"/>
      <family val="2"/>
    </font>
    <font>
      <sz val="8"/>
      <color theme="0"/>
      <name val="Calibri"/>
      <family val="2"/>
    </font>
    <font>
      <b/>
      <sz val="12"/>
      <color rgb="FFFF0000"/>
      <name val="Calibri"/>
      <family val="2"/>
    </font>
    <font>
      <b/>
      <sz val="12"/>
      <color theme="0"/>
      <name val="Calibri"/>
      <family val="2"/>
    </font>
    <font>
      <b/>
      <sz val="20"/>
      <color theme="0"/>
      <name val="Arial"/>
      <family val="2"/>
    </font>
    <font>
      <b/>
      <sz val="10"/>
      <color theme="4" tint="-0.499984740745262"/>
      <name val="Arial"/>
      <family val="2"/>
    </font>
    <font>
      <b/>
      <sz val="11"/>
      <color rgb="FF000000"/>
      <name val="Calibri"/>
      <family val="2"/>
    </font>
    <font>
      <u/>
      <sz val="11"/>
      <color theme="10"/>
      <name val="Arial"/>
      <family val="2"/>
    </font>
    <font>
      <b/>
      <sz val="9"/>
      <name val="Arial"/>
      <family val="2"/>
    </font>
    <font>
      <b/>
      <sz val="8"/>
      <color rgb="FF000000"/>
      <name val="Calibri"/>
      <family val="2"/>
    </font>
    <font>
      <b/>
      <sz val="8"/>
      <color theme="1"/>
      <name val="Arial"/>
      <family val="2"/>
    </font>
    <font>
      <b/>
      <sz val="11"/>
      <color rgb="FF002060"/>
      <name val="Arial"/>
      <family val="2"/>
    </font>
    <font>
      <sz val="8"/>
      <color theme="4" tint="-0.499984740745262"/>
      <name val="Arial"/>
      <family val="2"/>
    </font>
    <font>
      <sz val="10"/>
      <color theme="4" tint="-0.499984740745262"/>
      <name val="Arial"/>
      <family val="2"/>
    </font>
    <font>
      <u/>
      <sz val="8"/>
      <color theme="10"/>
      <name val="Arial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b/>
      <sz val="11"/>
      <color rgb="FF000000"/>
      <name val="Arial"/>
      <family val="2"/>
    </font>
    <font>
      <b/>
      <sz val="12"/>
      <color indexed="81"/>
      <name val="Segoe UI"/>
      <family val="2"/>
    </font>
    <font>
      <b/>
      <sz val="10"/>
      <color theme="3" tint="-0.499984740745262"/>
      <name val="Calibri"/>
      <family val="2"/>
    </font>
    <font>
      <b/>
      <sz val="11"/>
      <name val="Calibri"/>
      <family val="2"/>
    </font>
    <font>
      <b/>
      <sz val="14"/>
      <color theme="0" tint="-0.34998626667073579"/>
      <name val="Arial"/>
      <family val="2"/>
    </font>
    <font>
      <b/>
      <sz val="11"/>
      <color theme="7" tint="0.59999389629810485"/>
      <name val="Calibri"/>
      <family val="2"/>
    </font>
    <font>
      <b/>
      <sz val="8"/>
      <color theme="3"/>
      <name val="Arial"/>
      <family val="2"/>
    </font>
    <font>
      <sz val="8"/>
      <color rgb="FFFFFFFF"/>
      <name val="Calibri"/>
      <family val="2"/>
    </font>
    <font>
      <b/>
      <sz val="14"/>
      <color theme="0"/>
      <name val="Calibri"/>
      <family val="2"/>
    </font>
    <font>
      <sz val="10"/>
      <color theme="2" tint="-0.749992370372631"/>
      <name val="Arial"/>
      <family val="2"/>
    </font>
    <font>
      <sz val="8"/>
      <color theme="2" tint="-0.749992370372631"/>
      <name val="Arial"/>
      <family val="2"/>
    </font>
    <font>
      <b/>
      <sz val="10"/>
      <color theme="0"/>
      <name val="Calibri"/>
      <family val="2"/>
    </font>
    <font>
      <b/>
      <sz val="12"/>
      <color rgb="FFFF0000"/>
      <name val="Arial"/>
      <family val="2"/>
    </font>
    <font>
      <b/>
      <sz val="9"/>
      <color theme="1"/>
      <name val="Arial"/>
      <family val="2"/>
    </font>
    <font>
      <b/>
      <sz val="9"/>
      <color theme="8" tint="-0.499984740745262"/>
      <name val="Arial"/>
      <family val="2"/>
    </font>
    <font>
      <b/>
      <sz val="8"/>
      <color theme="8" tint="-0.499984740745262"/>
      <name val="Arial"/>
      <family val="2"/>
    </font>
    <font>
      <b/>
      <sz val="11"/>
      <color rgb="FF222222"/>
      <name val="Roboto"/>
    </font>
    <font>
      <b/>
      <sz val="16"/>
      <color rgb="FFFF0000"/>
      <name val="Arial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8"/>
      <color theme="1"/>
      <name val="Calibri"/>
      <family val="2"/>
    </font>
    <font>
      <b/>
      <sz val="9"/>
      <color rgb="FFFF0000"/>
      <name val="Arial"/>
      <family val="2"/>
    </font>
    <font>
      <sz val="10"/>
      <color rgb="FF000000"/>
      <name val="Calibri"/>
      <family val="2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b/>
      <sz val="7"/>
      <color theme="1"/>
      <name val="Calibri"/>
      <family val="2"/>
    </font>
    <font>
      <b/>
      <sz val="9"/>
      <color theme="0"/>
      <name val="Arial"/>
      <family val="2"/>
    </font>
    <font>
      <sz val="11"/>
      <color rgb="FF333333"/>
      <name val="Open Sans"/>
      <family val="2"/>
    </font>
    <font>
      <b/>
      <sz val="11"/>
      <color rgb="FFFF0000"/>
      <name val="Arial"/>
      <family val="2"/>
    </font>
    <font>
      <sz val="12"/>
      <color rgb="FF000000"/>
      <name val="Calibri"/>
      <family val="2"/>
    </font>
    <font>
      <b/>
      <sz val="11"/>
      <color indexed="81"/>
      <name val="Segoe UI"/>
      <family val="2"/>
    </font>
    <font>
      <b/>
      <sz val="14"/>
      <name val="Calibri"/>
      <family val="2"/>
    </font>
    <font>
      <b/>
      <sz val="8"/>
      <name val="Calibri"/>
      <family val="2"/>
    </font>
    <font>
      <b/>
      <sz val="12"/>
      <color rgb="FFC00000"/>
      <name val="Calibri"/>
      <family val="2"/>
    </font>
    <font>
      <b/>
      <sz val="12"/>
      <color rgb="FFFFFF00"/>
      <name val="Arial"/>
      <family val="2"/>
    </font>
    <font>
      <b/>
      <sz val="16"/>
      <color theme="2"/>
      <name val="Arial"/>
      <family val="2"/>
    </font>
    <font>
      <b/>
      <sz val="12"/>
      <color theme="2"/>
      <name val="Arial"/>
      <family val="2"/>
    </font>
    <font>
      <sz val="12"/>
      <color rgb="FFFF0000"/>
      <name val="Arial"/>
      <family val="2"/>
    </font>
    <font>
      <b/>
      <sz val="8"/>
      <color theme="4" tint="-0.499984740745262"/>
      <name val="Arial"/>
      <family val="2"/>
    </font>
    <font>
      <b/>
      <sz val="10"/>
      <name val="Calibri"/>
      <family val="2"/>
    </font>
    <font>
      <sz val="14"/>
      <name val="Calibri"/>
      <family val="2"/>
    </font>
    <font>
      <sz val="12"/>
      <name val="Calibri"/>
      <family val="2"/>
    </font>
    <font>
      <b/>
      <sz val="11"/>
      <color theme="0"/>
      <name val="Arial"/>
      <family val="2"/>
    </font>
    <font>
      <b/>
      <sz val="9"/>
      <color theme="3" tint="-0.499984740745262"/>
      <name val="Calibri"/>
      <family val="2"/>
    </font>
    <font>
      <sz val="9"/>
      <color theme="4" tint="-0.499984740745262"/>
      <name val="Arial"/>
      <family val="2"/>
    </font>
    <font>
      <sz val="12"/>
      <color rgb="FFFFFFFF"/>
      <name val="Calibri"/>
      <family val="2"/>
    </font>
    <font>
      <b/>
      <sz val="12"/>
      <color theme="4" tint="-0.499984740745262"/>
      <name val="Calibri"/>
      <family val="2"/>
    </font>
    <font>
      <b/>
      <sz val="12"/>
      <color rgb="FF000000"/>
      <name val="Calibri"/>
      <family val="2"/>
    </font>
    <font>
      <sz val="12"/>
      <color theme="1" tint="4.9989318521683403E-2"/>
      <name val="Calibri"/>
      <family val="2"/>
    </font>
    <font>
      <sz val="12"/>
      <color theme="1"/>
      <name val="Calibri"/>
      <family val="2"/>
    </font>
    <font>
      <sz val="12"/>
      <color theme="1"/>
      <name val="Arial"/>
      <family val="2"/>
    </font>
    <font>
      <u/>
      <sz val="10"/>
      <color theme="10"/>
      <name val="Arial"/>
      <family val="2"/>
    </font>
    <font>
      <sz val="9"/>
      <color rgb="FF808080"/>
      <name val="Arial"/>
      <family val="2"/>
    </font>
    <font>
      <b/>
      <sz val="10"/>
      <color theme="3" tint="-0.499984740745262"/>
      <name val="Arial"/>
      <family val="2"/>
    </font>
    <font>
      <b/>
      <sz val="11"/>
      <color theme="4" tint="-0.249977111117893"/>
      <name val="Calibri"/>
      <family val="2"/>
    </font>
    <font>
      <b/>
      <sz val="9"/>
      <color rgb="FFFFFFFF"/>
      <name val="Arial"/>
      <family val="2"/>
    </font>
    <font>
      <u/>
      <sz val="9"/>
      <color theme="10"/>
      <name val="Arial"/>
      <family val="2"/>
    </font>
    <font>
      <b/>
      <sz val="9"/>
      <color theme="1"/>
      <name val="Calibri"/>
      <family val="2"/>
    </font>
    <font>
      <sz val="8"/>
      <color rgb="FFFF0000"/>
      <name val="Arial"/>
      <family val="2"/>
    </font>
    <font>
      <sz val="8"/>
      <color rgb="FFFF0000"/>
      <name val="Calibri"/>
      <family val="2"/>
    </font>
    <font>
      <b/>
      <sz val="14"/>
      <color theme="0"/>
      <name val="Arial"/>
      <family val="2"/>
    </font>
    <font>
      <b/>
      <u/>
      <sz val="9"/>
      <color theme="8" tint="-0.249977111117893"/>
      <name val="Arial"/>
      <family val="2"/>
    </font>
    <font>
      <sz val="10"/>
      <color theme="3" tint="-0.499984740745262"/>
      <name val="Arial"/>
      <family val="2"/>
    </font>
  </fonts>
  <fills count="91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F2F2F2"/>
        <bgColor rgb="FFF2F2F2"/>
      </patternFill>
    </fill>
    <fill>
      <patternFill patternType="solid">
        <fgColor rgb="FF385724"/>
        <bgColor rgb="FF385724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rgb="FFFFFFCC"/>
      </patternFill>
    </fill>
    <fill>
      <patternFill patternType="solid">
        <fgColor rgb="FFFFC000"/>
        <bgColor rgb="FFFFC000"/>
      </patternFill>
    </fill>
    <fill>
      <patternFill patternType="solid">
        <fgColor rgb="FF333F50"/>
        <bgColor rgb="FF333F50"/>
      </patternFill>
    </fill>
    <fill>
      <patternFill patternType="solid">
        <fgColor rgb="FFFFFF00"/>
        <bgColor rgb="FFFFFF00"/>
      </patternFill>
    </fill>
    <fill>
      <patternFill patternType="solid">
        <fgColor rgb="FF0E563B"/>
        <bgColor rgb="FF0E563B"/>
      </patternFill>
    </fill>
    <fill>
      <patternFill patternType="solid">
        <fgColor rgb="FFE7E6E6"/>
        <bgColor rgb="FFE7E6E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38572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E2F0D9"/>
      </patternFill>
    </fill>
    <fill>
      <patternFill patternType="solid">
        <fgColor theme="0"/>
        <bgColor rgb="FFD9D9D9"/>
      </patternFill>
    </fill>
    <fill>
      <patternFill patternType="solid">
        <fgColor theme="0"/>
        <bgColor rgb="FFA9D18E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767171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rgb="FFBF9000"/>
      </patternFill>
    </fill>
    <fill>
      <patternFill patternType="solid">
        <fgColor theme="4" tint="0.79998168889431442"/>
        <bgColor rgb="FFFFFFCC"/>
      </patternFill>
    </fill>
    <fill>
      <patternFill patternType="solid">
        <fgColor theme="4" tint="0.79998168889431442"/>
        <bgColor rgb="FFE2F0D9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4" tint="0.79998168889431442"/>
        <bgColor rgb="FF000000"/>
      </patternFill>
    </fill>
    <fill>
      <patternFill patternType="solid">
        <fgColor rgb="FFFFC000"/>
        <bgColor rgb="FFFFFFCC"/>
      </patternFill>
    </fill>
    <fill>
      <patternFill patternType="solid">
        <fgColor theme="4" tint="0.59999389629810485"/>
        <bgColor rgb="FF385724"/>
      </patternFill>
    </fill>
    <fill>
      <patternFill patternType="solid">
        <fgColor theme="4" tint="-0.249977111117893"/>
        <bgColor rgb="FF385724"/>
      </patternFill>
    </fill>
    <fill>
      <patternFill patternType="solid">
        <fgColor theme="9" tint="-0.499984740745262"/>
        <bgColor rgb="FFFFC000"/>
      </patternFill>
    </fill>
    <fill>
      <patternFill patternType="solid">
        <fgColor theme="0"/>
        <bgColor rgb="FF000000"/>
      </patternFill>
    </fill>
    <fill>
      <patternFill patternType="solid">
        <fgColor rgb="FFFF0000"/>
        <bgColor rgb="FFFFFFFF"/>
      </patternFill>
    </fill>
    <fill>
      <patternFill patternType="solid">
        <fgColor rgb="FFFFFF00"/>
        <bgColor rgb="FFF2F2F2"/>
      </patternFill>
    </fill>
    <fill>
      <patternFill patternType="solid">
        <fgColor theme="4" tint="0.59999389629810485"/>
        <bgColor rgb="FFFFFFFF"/>
      </patternFill>
    </fill>
    <fill>
      <patternFill patternType="solid">
        <fgColor rgb="FFFFC000"/>
        <bgColor rgb="FFBF9000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rgb="FFD9D9D9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rgb="FFFFFFCC"/>
      </patternFill>
    </fill>
    <fill>
      <patternFill patternType="solid">
        <fgColor theme="1"/>
        <bgColor rgb="FFC55A11"/>
      </patternFill>
    </fill>
    <fill>
      <patternFill patternType="solid">
        <fgColor theme="9" tint="-0.249977111117893"/>
        <bgColor rgb="FF385724"/>
      </patternFill>
    </fill>
    <fill>
      <patternFill patternType="solid">
        <fgColor theme="9" tint="-0.499984740745262"/>
        <bgColor rgb="FF385724"/>
      </patternFill>
    </fill>
    <fill>
      <patternFill patternType="solid">
        <fgColor theme="9" tint="-0.499984740745262"/>
        <bgColor rgb="FF000000"/>
      </patternFill>
    </fill>
    <fill>
      <patternFill patternType="solid">
        <fgColor theme="9" tint="-0.249977111117893"/>
        <bgColor rgb="FF000000"/>
      </patternFill>
    </fill>
    <fill>
      <patternFill patternType="solid">
        <fgColor theme="0"/>
        <bgColor rgb="FF0E563B"/>
      </patternFill>
    </fill>
    <fill>
      <patternFill patternType="solid">
        <fgColor theme="0"/>
        <bgColor rgb="FF333F50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9" tint="-0.249977111117893"/>
        <bgColor rgb="FFFF0000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79998168889431442"/>
        <bgColor rgb="FFE7E6E6"/>
      </patternFill>
    </fill>
    <fill>
      <patternFill patternType="solid">
        <fgColor theme="2" tint="-9.9978637043366805E-2"/>
        <bgColor rgb="FF385724"/>
      </patternFill>
    </fill>
    <fill>
      <patternFill patternType="solid">
        <fgColor theme="2" tint="-9.9978637043366805E-2"/>
        <bgColor rgb="FFFFFF00"/>
      </patternFill>
    </fill>
    <fill>
      <patternFill patternType="solid">
        <fgColor theme="4" tint="0.39997558519241921"/>
        <bgColor rgb="FF385724"/>
      </patternFill>
    </fill>
    <fill>
      <patternFill patternType="solid">
        <fgColor theme="4" tint="-0.249977111117893"/>
        <bgColor rgb="FFFFFF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 tint="4.9989318521683403E-2"/>
        <bgColor rgb="FF38572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rgb="FFFFFFCC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59999389629810485"/>
        <bgColor rgb="FFBF9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rgb="FF000000"/>
      </patternFill>
    </fill>
    <fill>
      <patternFill patternType="solid">
        <fgColor theme="9" tint="-0.249977111117893"/>
        <bgColor rgb="FFFFFFCC"/>
      </patternFill>
    </fill>
    <fill>
      <patternFill patternType="solid">
        <fgColor theme="1"/>
        <bgColor rgb="FFFF0000"/>
      </patternFill>
    </fill>
    <fill>
      <patternFill patternType="solid">
        <fgColor theme="1"/>
        <bgColor rgb="FF0E563B"/>
      </patternFill>
    </fill>
    <fill>
      <patternFill patternType="solid">
        <fgColor theme="9" tint="0.39997558519241921"/>
        <bgColor rgb="FFF2F2F2"/>
      </patternFill>
    </fill>
    <fill>
      <patternFill patternType="solid">
        <fgColor theme="7" tint="0.59999389629810485"/>
        <bgColor rgb="FFD9D9D9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4" tint="-0.499984740745262"/>
        <bgColor rgb="FF404040"/>
      </patternFill>
    </fill>
    <fill>
      <patternFill patternType="solid">
        <fgColor theme="9" tint="-0.499984740745262"/>
        <bgColor rgb="FF404040"/>
      </patternFill>
    </fill>
    <fill>
      <patternFill patternType="solid">
        <fgColor theme="4" tint="-0.249977111117893"/>
        <bgColor rgb="FFFF0000"/>
      </patternFill>
    </fill>
    <fill>
      <patternFill patternType="solid">
        <fgColor theme="5" tint="0.79998168889431442"/>
        <bgColor rgb="FF404040"/>
      </patternFill>
    </fill>
    <fill>
      <patternFill patternType="solid">
        <fgColor theme="4" tint="-0.499984740745262"/>
        <bgColor rgb="FF385724"/>
      </patternFill>
    </fill>
    <fill>
      <patternFill patternType="solid">
        <fgColor theme="2" tint="-0.499984740745262"/>
        <bgColor rgb="FFFFFFFF"/>
      </patternFill>
    </fill>
    <fill>
      <patternFill patternType="solid">
        <fgColor theme="2" tint="-0.499984740745262"/>
        <bgColor rgb="FFFFFF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39997558519241921"/>
        <bgColor rgb="FF0E563B"/>
      </patternFill>
    </fill>
    <fill>
      <patternFill patternType="solid">
        <fgColor theme="3" tint="0.79998168889431442"/>
        <bgColor rgb="FF385724"/>
      </patternFill>
    </fill>
    <fill>
      <patternFill patternType="solid">
        <fgColor theme="9" tint="0.79998168889431442"/>
        <bgColor rgb="FF385724"/>
      </patternFill>
    </fill>
    <fill>
      <patternFill patternType="solid">
        <fgColor theme="1"/>
        <bgColor rgb="FFFFC000"/>
      </patternFill>
    </fill>
    <fill>
      <patternFill patternType="solid">
        <fgColor theme="1"/>
        <bgColor indexed="64"/>
      </patternFill>
    </fill>
    <fill>
      <patternFill patternType="solid">
        <fgColor theme="9" tint="-0.499984740745262"/>
        <bgColor rgb="FFFFFFCC"/>
      </patternFill>
    </fill>
    <fill>
      <patternFill patternType="solid">
        <fgColor rgb="FFFFFF00"/>
        <bgColor rgb="FFFFFFFF"/>
      </patternFill>
    </fill>
  </fills>
  <borders count="18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rgb="FFFF0000"/>
      </left>
      <right style="hair">
        <color rgb="FFFF0000"/>
      </right>
      <top/>
      <bottom style="hair">
        <color rgb="FFFF000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theme="4" tint="-0.249977111117893"/>
      </left>
      <right/>
      <top/>
      <bottom/>
      <diagonal/>
    </border>
    <border>
      <left style="hair">
        <color theme="4" tint="-0.249977111117893"/>
      </left>
      <right style="hair">
        <color theme="4" tint="-0.249977111117893"/>
      </right>
      <top style="hair">
        <color theme="4" tint="-0.249977111117893"/>
      </top>
      <bottom style="hair">
        <color theme="4" tint="-0.249977111117893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theme="4" tint="-0.249977111117893"/>
      </left>
      <right/>
      <top style="medium">
        <color indexed="64"/>
      </top>
      <bottom/>
      <diagonal/>
    </border>
    <border>
      <left style="medium">
        <color theme="4" tint="-0.249977111117893"/>
      </left>
      <right/>
      <top style="medium">
        <color indexed="64"/>
      </top>
      <bottom style="medium">
        <color indexed="64"/>
      </bottom>
      <diagonal/>
    </border>
    <border>
      <left style="medium">
        <color theme="4" tint="-0.249977111117893"/>
      </left>
      <right/>
      <top style="medium">
        <color indexed="64"/>
      </top>
      <bottom style="medium">
        <color theme="4" tint="-0.249977111117893"/>
      </bottom>
      <diagonal/>
    </border>
    <border>
      <left style="medium">
        <color theme="9" tint="-0.249977111117893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theme="9" tint="-0.499984740745262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/>
      <right style="hair">
        <color rgb="FFFF0000"/>
      </right>
      <top/>
      <bottom style="hair">
        <color rgb="FFFF0000"/>
      </bottom>
      <diagonal/>
    </border>
    <border>
      <left/>
      <right style="hair">
        <color rgb="FFFF0000"/>
      </right>
      <top style="hair">
        <color rgb="FFFF0000"/>
      </top>
      <bottom style="hair">
        <color rgb="FFFF0000"/>
      </bottom>
      <diagonal/>
    </border>
    <border>
      <left style="medium">
        <color theme="1"/>
      </left>
      <right/>
      <top/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4" tint="-0.249977111117893"/>
      </left>
      <right style="medium">
        <color theme="4" tint="-0.249977111117893"/>
      </right>
      <top style="thin">
        <color theme="0"/>
      </top>
      <bottom style="thin">
        <color theme="0"/>
      </bottom>
      <diagonal/>
    </border>
    <border>
      <left style="medium">
        <color theme="4" tint="-0.249977111117893"/>
      </left>
      <right style="medium">
        <color theme="4" tint="-0.249977111117893"/>
      </right>
      <top/>
      <bottom style="medium">
        <color theme="4" tint="-0.249977111117893"/>
      </bottom>
      <diagonal/>
    </border>
    <border>
      <left style="hair">
        <color rgb="FFFF0000"/>
      </left>
      <right style="medium">
        <color theme="4" tint="-0.249977111117893"/>
      </right>
      <top style="hair">
        <color rgb="FFFF0000"/>
      </top>
      <bottom style="hair">
        <color rgb="FFFF0000"/>
      </bottom>
      <diagonal/>
    </border>
    <border>
      <left style="thin">
        <color rgb="FF000000"/>
      </left>
      <right style="thin">
        <color rgb="FF000000"/>
      </right>
      <top style="medium">
        <color rgb="FFFF0000"/>
      </top>
      <bottom style="medium">
        <color rgb="FFFF0000"/>
      </bottom>
      <diagonal/>
    </border>
    <border>
      <left/>
      <right style="medium">
        <color theme="9" tint="-0.249977111117893"/>
      </right>
      <top/>
      <bottom style="medium">
        <color theme="9" tint="-0.249977111117893"/>
      </bottom>
      <diagonal/>
    </border>
    <border>
      <left style="hair">
        <color theme="4" tint="-0.249977111117893"/>
      </left>
      <right style="hair">
        <color theme="4" tint="-0.249977111117893"/>
      </right>
      <top style="hair">
        <color theme="4" tint="-0.249977111117893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medium">
        <color theme="4" tint="-0.249977111117893"/>
      </left>
      <right style="medium">
        <color theme="4" tint="-0.249977111117893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hair">
        <color theme="4" tint="-0.249977111117893"/>
      </left>
      <right style="hair">
        <color theme="4" tint="-0.249977111117893"/>
      </right>
      <top style="medium">
        <color theme="4" tint="-0.249977111117893"/>
      </top>
      <bottom style="hair">
        <color theme="4" tint="-0.249977111117893"/>
      </bottom>
      <diagonal/>
    </border>
    <border>
      <left style="medium">
        <color theme="4" tint="-0.249977111117893"/>
      </left>
      <right style="hair">
        <color theme="4" tint="-0.249977111117893"/>
      </right>
      <top style="hair">
        <color theme="4" tint="-0.249977111117893"/>
      </top>
      <bottom style="hair">
        <color theme="4" tint="-0.249977111117893"/>
      </bottom>
      <diagonal/>
    </border>
    <border>
      <left style="hair">
        <color theme="4" tint="-0.249977111117893"/>
      </left>
      <right style="medium">
        <color theme="4" tint="-0.249977111117893"/>
      </right>
      <top style="hair">
        <color theme="4" tint="-0.249977111117893"/>
      </top>
      <bottom style="hair">
        <color theme="4" tint="-0.249977111117893"/>
      </bottom>
      <diagonal/>
    </border>
    <border>
      <left style="medium">
        <color theme="4" tint="-0.249977111117893"/>
      </left>
      <right style="hair">
        <color theme="4" tint="-0.249977111117893"/>
      </right>
      <top style="hair">
        <color theme="4" tint="-0.249977111117893"/>
      </top>
      <bottom style="medium">
        <color theme="4" tint="-0.249977111117893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FF0000"/>
      </bottom>
      <diagonal/>
    </border>
    <border>
      <left style="medium">
        <color rgb="FFC00000"/>
      </left>
      <right style="medium">
        <color rgb="FFFF0000"/>
      </right>
      <top/>
      <bottom style="medium">
        <color rgb="FFFF0000"/>
      </bottom>
      <diagonal/>
    </border>
    <border>
      <left/>
      <right style="hair">
        <color theme="4" tint="-0.249977111117893"/>
      </right>
      <top style="medium">
        <color theme="4" tint="-0.249977111117893"/>
      </top>
      <bottom style="hair">
        <color theme="4" tint="-0.249977111117893"/>
      </bottom>
      <diagonal/>
    </border>
    <border>
      <left/>
      <right style="hair">
        <color indexed="64"/>
      </right>
      <top style="medium">
        <color theme="4" tint="-0.249977111117893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theme="4" tint="-0.249977111117893"/>
      </top>
      <bottom style="hair">
        <color indexed="64"/>
      </bottom>
      <diagonal/>
    </border>
    <border>
      <left/>
      <right style="hair">
        <color rgb="FFFF0000"/>
      </right>
      <top style="hair">
        <color rgb="FFFF0000"/>
      </top>
      <bottom style="medium">
        <color theme="4" tint="-0.249977111117893"/>
      </bottom>
      <diagonal/>
    </border>
    <border>
      <left style="hair">
        <color rgb="FFFF0000"/>
      </left>
      <right style="hair">
        <color rgb="FFFF0000"/>
      </right>
      <top/>
      <bottom style="medium">
        <color theme="4" tint="-0.249977111117893"/>
      </bottom>
      <diagonal/>
    </border>
    <border>
      <left style="hair">
        <color rgb="FFFF0000"/>
      </left>
      <right style="medium">
        <color theme="4" tint="-0.249977111117893"/>
      </right>
      <top style="hair">
        <color rgb="FFFF0000"/>
      </top>
      <bottom style="medium">
        <color theme="4" tint="-0.249977111117893"/>
      </bottom>
      <diagonal/>
    </border>
    <border>
      <left style="hair">
        <color theme="4" tint="-0.249977111117893"/>
      </left>
      <right/>
      <top style="hair">
        <color theme="4" tint="-0.249977111117893"/>
      </top>
      <bottom style="hair">
        <color theme="4" tint="-0.249977111117893"/>
      </bottom>
      <diagonal/>
    </border>
    <border>
      <left/>
      <right style="hair">
        <color theme="4" tint="-0.249977111117893"/>
      </right>
      <top style="hair">
        <color theme="4" tint="-0.249977111117893"/>
      </top>
      <bottom style="hair">
        <color theme="4" tint="-0.249977111117893"/>
      </bottom>
      <diagonal/>
    </border>
    <border>
      <left style="hair">
        <color theme="4" tint="-0.249977111117893"/>
      </left>
      <right style="hair">
        <color theme="4" tint="-0.249977111117893"/>
      </right>
      <top/>
      <bottom style="medium">
        <color theme="4" tint="-0.249977111117893"/>
      </bottom>
      <diagonal/>
    </border>
    <border>
      <left style="medium">
        <color theme="8" tint="-0.499984740745262"/>
      </left>
      <right/>
      <top style="medium">
        <color theme="8" tint="-0.499984740745262"/>
      </top>
      <bottom style="medium">
        <color theme="8" tint="-0.499984740745262"/>
      </bottom>
      <diagonal/>
    </border>
    <border>
      <left/>
      <right style="hair">
        <color theme="4" tint="-0.249977111117893"/>
      </right>
      <top style="hair">
        <color theme="4" tint="-0.249977111117893"/>
      </top>
      <bottom/>
      <diagonal/>
    </border>
    <border>
      <left/>
      <right style="thin">
        <color indexed="64"/>
      </right>
      <top style="thin">
        <color indexed="64"/>
      </top>
      <bottom style="hair">
        <color theme="4" tint="-0.249977111117893"/>
      </bottom>
      <diagonal/>
    </border>
    <border>
      <left style="medium">
        <color theme="4" tint="-0.249977111117893"/>
      </left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 style="hair">
        <color theme="4" tint="-0.249977111117893"/>
      </left>
      <right style="medium">
        <color theme="4" tint="-0.249977111117893"/>
      </right>
      <top style="medium">
        <color theme="4" tint="-0.249977111117893"/>
      </top>
      <bottom style="hair">
        <color theme="4" tint="-0.249977111117893"/>
      </bottom>
      <diagonal/>
    </border>
    <border>
      <left/>
      <right style="thin">
        <color indexed="64"/>
      </right>
      <top style="hair">
        <color theme="4" tint="-0.249977111117893"/>
      </top>
      <bottom/>
      <diagonal/>
    </border>
    <border>
      <left style="thin">
        <color theme="4" tint="-0.249977111117893"/>
      </left>
      <right style="medium">
        <color theme="4" tint="-0.249977111117893"/>
      </right>
      <top style="medium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medium">
        <color theme="4" tint="-0.249977111117893"/>
      </right>
      <top style="thin">
        <color theme="4" tint="-0.249977111117893"/>
      </top>
      <bottom style="medium">
        <color theme="4" tint="-0.249977111117893"/>
      </bottom>
      <diagonal/>
    </border>
    <border>
      <left/>
      <right style="medium">
        <color theme="4" tint="-0.249977111117893"/>
      </right>
      <top style="hair">
        <color theme="4" tint="-0.249977111117893"/>
      </top>
      <bottom style="hair">
        <color theme="4" tint="-0.249977111117893"/>
      </bottom>
      <diagonal/>
    </border>
    <border>
      <left/>
      <right style="medium">
        <color theme="4" tint="-0.249977111117893"/>
      </right>
      <top style="medium">
        <color indexed="64"/>
      </top>
      <bottom style="hair">
        <color theme="4" tint="-0.249977111117893"/>
      </bottom>
      <diagonal/>
    </border>
    <border>
      <left/>
      <right style="medium">
        <color theme="4" tint="-0.249977111117893"/>
      </right>
      <top style="hair">
        <color theme="4" tint="-0.249977111117893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4" tint="-0.249977111117893"/>
      </top>
      <bottom style="thin">
        <color theme="4" tint="-0.249977111117893"/>
      </bottom>
      <diagonal/>
    </border>
    <border>
      <left style="medium">
        <color indexed="64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/>
      <right style="medium">
        <color theme="4" tint="-0.249977111117893"/>
      </right>
      <top/>
      <bottom style="medium">
        <color theme="4" tint="-0.249977111117893"/>
      </bottom>
      <diagonal/>
    </border>
    <border>
      <left style="medium">
        <color theme="4" tint="-0.249977111117893"/>
      </left>
      <right/>
      <top style="medium">
        <color theme="4" tint="-0.249977111117893"/>
      </top>
      <bottom style="hair">
        <color theme="4" tint="-0.249977111117893"/>
      </bottom>
      <diagonal/>
    </border>
    <border>
      <left style="hair">
        <color rgb="FFFF0000"/>
      </left>
      <right style="medium">
        <color theme="4" tint="-0.249977111117893"/>
      </right>
      <top/>
      <bottom style="hair">
        <color rgb="FFFF0000"/>
      </bottom>
      <diagonal/>
    </border>
    <border>
      <left style="medium">
        <color indexed="64"/>
      </left>
      <right style="hair">
        <color theme="4" tint="-0.249977111117893"/>
      </right>
      <top style="medium">
        <color indexed="64"/>
      </top>
      <bottom style="hair">
        <color theme="4" tint="-0.249977111117893"/>
      </bottom>
      <diagonal/>
    </border>
    <border>
      <left style="hair">
        <color theme="4" tint="-0.249977111117893"/>
      </left>
      <right style="hair">
        <color theme="4" tint="-0.249977111117893"/>
      </right>
      <top style="medium">
        <color indexed="64"/>
      </top>
      <bottom style="hair">
        <color theme="4" tint="-0.249977111117893"/>
      </bottom>
      <diagonal/>
    </border>
    <border>
      <left style="hair">
        <color theme="4" tint="-0.249977111117893"/>
      </left>
      <right style="hair">
        <color theme="4" tint="-0.249977111117893"/>
      </right>
      <top style="hair">
        <color theme="4" tint="-0.249977111117893"/>
      </top>
      <bottom style="medium">
        <color indexed="64"/>
      </bottom>
      <diagonal/>
    </border>
    <border>
      <left style="hair">
        <color theme="4" tint="-0.249977111117893"/>
      </left>
      <right style="hair">
        <color theme="4" tint="-0.249977111117893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theme="4" tint="-0.249977111117893"/>
      </bottom>
      <diagonal/>
    </border>
    <border>
      <left/>
      <right style="medium">
        <color indexed="64"/>
      </right>
      <top style="medium">
        <color indexed="64"/>
      </top>
      <bottom style="medium">
        <color theme="4" tint="-0.249977111117893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theme="4" tint="-0.249977111117893"/>
      </left>
      <right style="medium">
        <color indexed="64"/>
      </right>
      <top/>
      <bottom style="thin">
        <color theme="0"/>
      </bottom>
      <diagonal/>
    </border>
    <border>
      <left style="medium">
        <color theme="4" tint="-0.249977111117893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 style="medium">
        <color theme="4" tint="-0.249977111117893"/>
      </left>
      <right style="medium">
        <color theme="4" tint="-0.249977111117893"/>
      </right>
      <top style="thin">
        <color theme="0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medium">
        <color theme="4" tint="-0.249977111117893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medium">
        <color rgb="FF0070C0"/>
      </left>
      <right/>
      <top style="medium">
        <color theme="4" tint="-0.249977111117893"/>
      </top>
      <bottom style="hair">
        <color indexed="64"/>
      </bottom>
      <diagonal/>
    </border>
    <border>
      <left style="medium">
        <color rgb="FF0070C0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theme="4" tint="-0.249977111117893"/>
      </right>
      <top style="hair">
        <color theme="4" tint="-0.249977111117893"/>
      </top>
      <bottom/>
      <diagonal/>
    </border>
    <border>
      <left style="medium">
        <color indexed="64"/>
      </left>
      <right style="hair">
        <color theme="4" tint="-0.249977111117893"/>
      </right>
      <top/>
      <bottom style="medium">
        <color indexed="64"/>
      </bottom>
      <diagonal/>
    </border>
    <border>
      <left style="hair">
        <color theme="4" tint="-0.249977111117893"/>
      </left>
      <right style="hair">
        <color theme="4" tint="-0.249977111117893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theme="4" tint="-0.249977111117893"/>
      </left>
      <right/>
      <top style="thin">
        <color rgb="FFFFC000"/>
      </top>
      <bottom style="thin">
        <color rgb="FFFFC000"/>
      </bottom>
      <diagonal/>
    </border>
    <border>
      <left style="thin">
        <color rgb="FF000000"/>
      </left>
      <right/>
      <top/>
      <bottom style="medium">
        <color rgb="FFFF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theme="4" tint="-0.249977111117893"/>
      </bottom>
      <diagonal/>
    </border>
    <border>
      <left style="medium">
        <color theme="9" tint="-0.249977111117893"/>
      </left>
      <right style="thin">
        <color rgb="FFFFFFFF"/>
      </right>
      <top style="medium">
        <color indexed="64"/>
      </top>
      <bottom style="medium">
        <color theme="4" tint="-0.249977111117893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theme="9" tint="-0.249977111117893"/>
      </bottom>
      <diagonal/>
    </border>
    <border>
      <left style="thin">
        <color rgb="FF000000"/>
      </left>
      <right style="thin">
        <color rgb="FFFFFFFF"/>
      </right>
      <top style="medium">
        <color indexed="64"/>
      </top>
      <bottom style="medium">
        <color theme="4" tint="-0.249977111117893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theme="4" tint="-0.249977111117893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theme="9" tint="-0.249977111117893"/>
      </left>
      <right style="thin">
        <color rgb="FFFFC000"/>
      </right>
      <top/>
      <bottom style="medium">
        <color indexed="64"/>
      </bottom>
      <diagonal/>
    </border>
    <border>
      <left style="thin">
        <color rgb="FFFFC000"/>
      </left>
      <right style="thin">
        <color rgb="FFFFC000"/>
      </right>
      <top/>
      <bottom style="medium">
        <color indexed="64"/>
      </bottom>
      <diagonal/>
    </border>
    <border>
      <left style="thin">
        <color rgb="FFFFC000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theme="4" tint="-0.249977111117893"/>
      </right>
      <top style="hair">
        <color theme="4" tint="-0.249977111117893"/>
      </top>
      <bottom style="medium">
        <color indexed="64"/>
      </bottom>
      <diagonal/>
    </border>
    <border>
      <left style="hair">
        <color rgb="FFFF0000"/>
      </left>
      <right style="hair">
        <color rgb="FFFF0000"/>
      </right>
      <top style="hair">
        <color rgb="FFFF0000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rgb="FFFF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/>
      <top style="medium">
        <color indexed="64"/>
      </top>
      <bottom style="medium">
        <color theme="4" tint="-0.249977111117893"/>
      </bottom>
      <diagonal/>
    </border>
    <border>
      <left style="medium">
        <color indexed="64"/>
      </left>
      <right style="hair">
        <color theme="4" tint="-0.249977111117893"/>
      </right>
      <top style="medium">
        <color theme="4" tint="-0.249977111117893"/>
      </top>
      <bottom style="hair">
        <color theme="4" tint="-0.249977111117893"/>
      </bottom>
      <diagonal/>
    </border>
    <border>
      <left style="hair">
        <color theme="4" tint="-0.249977111117893"/>
      </left>
      <right style="medium">
        <color indexed="64"/>
      </right>
      <top style="medium">
        <color theme="4" tint="-0.249977111117893"/>
      </top>
      <bottom style="hair">
        <color theme="4" tint="-0.249977111117893"/>
      </bottom>
      <diagonal/>
    </border>
    <border>
      <left style="hair">
        <color theme="4" tint="-0.249977111117893"/>
      </left>
      <right style="medium">
        <color indexed="64"/>
      </right>
      <top style="hair">
        <color theme="4" tint="-0.249977111117893"/>
      </top>
      <bottom style="hair">
        <color theme="4" tint="-0.249977111117893"/>
      </bottom>
      <diagonal/>
    </border>
    <border>
      <left style="medium">
        <color indexed="64"/>
      </left>
      <right style="hair">
        <color theme="4" tint="-0.249977111117893"/>
      </right>
      <top style="medium">
        <color theme="4" tint="-0.249977111117893"/>
      </top>
      <bottom style="thin">
        <color theme="4" tint="-0.249977111117893"/>
      </bottom>
      <diagonal/>
    </border>
    <border>
      <left style="hair">
        <color theme="4" tint="-0.249977111117893"/>
      </left>
      <right style="medium">
        <color indexed="64"/>
      </right>
      <top style="hair">
        <color theme="4" tint="-0.249977111117893"/>
      </top>
      <bottom/>
      <diagonal/>
    </border>
    <border>
      <left style="medium">
        <color indexed="64"/>
      </left>
      <right style="hair">
        <color theme="4" tint="-0.249977111117893"/>
      </right>
      <top style="hair">
        <color theme="4" tint="-0.249977111117893"/>
      </top>
      <bottom style="medium">
        <color theme="4" tint="-0.249977111117893"/>
      </bottom>
      <diagonal/>
    </border>
    <border>
      <left style="thin">
        <color theme="4" tint="-0.249977111117893"/>
      </left>
      <right style="medium">
        <color indexed="64"/>
      </right>
      <top style="thin">
        <color theme="4" tint="-0.249977111117893"/>
      </top>
      <bottom/>
      <diagonal/>
    </border>
    <border>
      <left style="medium">
        <color indexed="64"/>
      </left>
      <right style="hair">
        <color theme="4" tint="-0.249977111117893"/>
      </right>
      <top/>
      <bottom style="medium">
        <color theme="4" tint="-0.249977111117893"/>
      </bottom>
      <diagonal/>
    </border>
    <border>
      <left style="medium">
        <color rgb="FFFF0000"/>
      </left>
      <right style="medium">
        <color indexed="64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 style="medium">
        <color theme="9" tint="-0.499984740745262"/>
      </bottom>
      <diagonal/>
    </border>
    <border>
      <left/>
      <right style="medium">
        <color theme="9" tint="-0.249977111117893"/>
      </right>
      <top/>
      <bottom style="medium">
        <color indexed="64"/>
      </bottom>
      <diagonal/>
    </border>
    <border>
      <left style="hair">
        <color rgb="FFFF0000"/>
      </left>
      <right style="medium">
        <color indexed="64"/>
      </right>
      <top style="hair">
        <color rgb="FFFF0000"/>
      </top>
      <bottom style="hair">
        <color rgb="FFFF0000"/>
      </bottom>
      <diagonal/>
    </border>
    <border>
      <left style="medium">
        <color indexed="64"/>
      </left>
      <right/>
      <top style="thin">
        <color indexed="64"/>
      </top>
      <bottom style="hair">
        <color theme="4" tint="-0.249977111117893"/>
      </bottom>
      <diagonal/>
    </border>
    <border>
      <left style="hair">
        <color theme="4" tint="-0.249977111117893"/>
      </left>
      <right style="medium">
        <color indexed="64"/>
      </right>
      <top/>
      <bottom style="hair">
        <color theme="4" tint="-0.249977111117893"/>
      </bottom>
      <diagonal/>
    </border>
    <border>
      <left style="medium">
        <color indexed="64"/>
      </left>
      <right/>
      <top style="hair">
        <color theme="4" tint="-0.249977111117893"/>
      </top>
      <bottom/>
      <diagonal/>
    </border>
    <border>
      <left style="medium">
        <color indexed="64"/>
      </left>
      <right style="hair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hair">
        <color theme="4" tint="-0.249977111117893"/>
      </left>
      <right style="medium">
        <color theme="4" tint="-0.249977111117893"/>
      </right>
      <top style="hair">
        <color theme="4" tint="-0.249977111117893"/>
      </top>
      <bottom style="medium">
        <color indexed="64"/>
      </bottom>
      <diagonal/>
    </border>
    <border>
      <left style="hair">
        <color theme="4" tint="-0.249977111117893"/>
      </left>
      <right style="medium">
        <color indexed="64"/>
      </right>
      <top style="hair">
        <color theme="4" tint="-0.249977111117893"/>
      </top>
      <bottom style="medium">
        <color indexed="64"/>
      </bottom>
      <diagonal/>
    </border>
    <border>
      <left style="hair">
        <color theme="4" tint="-0.249977111117893"/>
      </left>
      <right style="medium">
        <color theme="4" tint="-0.249977111117893"/>
      </right>
      <top style="medium">
        <color indexed="64"/>
      </top>
      <bottom style="hair">
        <color theme="4" tint="-0.249977111117893"/>
      </bottom>
      <diagonal/>
    </border>
    <border>
      <left/>
      <right style="hair">
        <color theme="4" tint="-0.249977111117893"/>
      </right>
      <top style="medium">
        <color indexed="64"/>
      </top>
      <bottom style="hair">
        <color theme="4" tint="-0.249977111117893"/>
      </bottom>
      <diagonal/>
    </border>
    <border>
      <left style="hair">
        <color theme="4" tint="-0.249977111117893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theme="4" tint="-0.249977111117893"/>
      </top>
      <bottom style="medium">
        <color indexed="64"/>
      </bottom>
      <diagonal/>
    </border>
    <border>
      <left/>
      <right style="hair">
        <color theme="4" tint="-0.249977111117893"/>
      </right>
      <top style="thin">
        <color theme="4" tint="-0.249977111117893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theme="4" tint="-0.249977111117893"/>
      </top>
      <bottom style="hair">
        <color theme="4" tint="-0.249977111117893"/>
      </bottom>
      <diagonal/>
    </border>
    <border>
      <left style="medium">
        <color indexed="64"/>
      </left>
      <right/>
      <top style="medium">
        <color indexed="64"/>
      </top>
      <bottom style="medium">
        <color theme="4" tint="-0.249977111117893"/>
      </bottom>
      <diagonal/>
    </border>
    <border>
      <left style="hair">
        <color theme="4" tint="-0.249977111117893"/>
      </left>
      <right style="medium">
        <color indexed="64"/>
      </right>
      <top style="medium">
        <color indexed="64"/>
      </top>
      <bottom style="hair">
        <color theme="4" tint="-0.249977111117893"/>
      </bottom>
      <diagonal/>
    </border>
    <border>
      <left style="medium">
        <color indexed="64"/>
      </left>
      <right style="hair">
        <color theme="4" tint="-0.249977111117893"/>
      </right>
      <top style="hair">
        <color theme="4" tint="-0.249977111117893"/>
      </top>
      <bottom style="medium">
        <color indexed="64"/>
      </bottom>
      <diagonal/>
    </border>
    <border>
      <left/>
      <right style="hair">
        <color rgb="FFFF0000"/>
      </right>
      <top/>
      <bottom/>
      <diagonal/>
    </border>
    <border>
      <left style="medium">
        <color theme="4" tint="-0.249977111117893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-0.249977111117893"/>
      </right>
      <top style="medium">
        <color theme="4" tint="-0.249977111117893"/>
      </top>
      <bottom style="thin">
        <color theme="4" tint="-0.249977111117893"/>
      </bottom>
      <diagonal/>
    </border>
    <border>
      <left style="medium">
        <color indexed="64"/>
      </left>
      <right style="thin">
        <color theme="4" tint="-0.249977111117893"/>
      </right>
      <top style="thin">
        <color theme="4" tint="-0.249977111117893"/>
      </top>
      <bottom style="medium">
        <color theme="4" tint="-0.249977111117893"/>
      </bottom>
      <diagonal/>
    </border>
    <border>
      <left/>
      <right style="medium">
        <color theme="4" tint="-0.249977111117893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theme="4" tint="-0.249977111117893"/>
      </bottom>
      <diagonal/>
    </border>
    <border>
      <left style="medium">
        <color indexed="64"/>
      </left>
      <right/>
      <top style="medium">
        <color theme="4" tint="-0.249977111117893"/>
      </top>
      <bottom/>
      <diagonal/>
    </border>
    <border>
      <left style="medium">
        <color indexed="64"/>
      </left>
      <right/>
      <top style="thin">
        <color rgb="FFFFC000"/>
      </top>
      <bottom style="thin">
        <color rgb="FFFFC000"/>
      </bottom>
      <diagonal/>
    </border>
    <border>
      <left style="medium">
        <color indexed="64"/>
      </left>
      <right style="hair">
        <color theme="7" tint="-0.499984740745262"/>
      </right>
      <top style="medium">
        <color theme="4" tint="-0.249977111117893"/>
      </top>
      <bottom style="hair">
        <color theme="7" tint="-0.499984740745262"/>
      </bottom>
      <diagonal/>
    </border>
    <border>
      <left style="medium">
        <color indexed="64"/>
      </left>
      <right style="hair">
        <color theme="7" tint="-0.499984740745262"/>
      </right>
      <top style="hair">
        <color theme="7" tint="-0.499984740745262"/>
      </top>
      <bottom style="hair">
        <color theme="7" tint="-0.499984740745262"/>
      </bottom>
      <diagonal/>
    </border>
    <border>
      <left style="medium">
        <color indexed="64"/>
      </left>
      <right style="hair">
        <color theme="7" tint="-0.499984740745262"/>
      </right>
      <top style="hair">
        <color theme="7" tint="-0.499984740745262"/>
      </top>
      <bottom style="medium">
        <color theme="4" tint="-0.249977111117893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rgb="FFFF0000"/>
      </left>
      <right/>
      <top/>
      <bottom style="hair">
        <color rgb="FFFF0000"/>
      </bottom>
      <diagonal/>
    </border>
    <border>
      <left style="hair">
        <color theme="4" tint="-0.249977111117893"/>
      </left>
      <right/>
      <top style="medium">
        <color indexed="64"/>
      </top>
      <bottom style="hair">
        <color theme="4" tint="-0.249977111117893"/>
      </bottom>
      <diagonal/>
    </border>
    <border>
      <left style="hair">
        <color theme="4" tint="-0.249977111117893"/>
      </left>
      <right/>
      <top style="hair">
        <color theme="4" tint="-0.249977111117893"/>
      </top>
      <bottom/>
      <diagonal/>
    </border>
    <border>
      <left/>
      <right/>
      <top style="medium">
        <color theme="8" tint="-0.499984740745262"/>
      </top>
      <bottom style="medium">
        <color theme="8" tint="-0.499984740745262"/>
      </bottom>
      <diagonal/>
    </border>
    <border>
      <left style="hair">
        <color theme="4" tint="-0.249977111117893"/>
      </left>
      <right/>
      <top/>
      <bottom style="medium">
        <color indexed="64"/>
      </bottom>
      <diagonal/>
    </border>
    <border>
      <left style="hair">
        <color rgb="FFFF0000"/>
      </left>
      <right/>
      <top style="hair">
        <color rgb="FFFF0000"/>
      </top>
      <bottom style="hair">
        <color rgb="FFFF0000"/>
      </bottom>
      <diagonal/>
    </border>
    <border>
      <left style="hair">
        <color rgb="FFFF0000"/>
      </left>
      <right/>
      <top style="hair">
        <color rgb="FFFF0000"/>
      </top>
      <bottom style="medium">
        <color theme="4" tint="-0.249977111117893"/>
      </bottom>
      <diagonal/>
    </border>
    <border>
      <left style="medium">
        <color indexed="64"/>
      </left>
      <right style="medium">
        <color indexed="64"/>
      </right>
      <top/>
      <bottom style="hair">
        <color rgb="FFFF0000"/>
      </bottom>
      <diagonal/>
    </border>
    <border>
      <left style="medium">
        <color indexed="64"/>
      </left>
      <right/>
      <top style="hair">
        <color theme="4" tint="-0.249977111117893"/>
      </top>
      <bottom style="hair">
        <color theme="4" tint="-0.249977111117893"/>
      </bottom>
      <diagonal/>
    </border>
    <border>
      <left style="medium">
        <color indexed="64"/>
      </left>
      <right/>
      <top style="hair">
        <color theme="4" tint="-0.249977111117893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rgb="FFFF0000"/>
      </bottom>
      <diagonal/>
    </border>
    <border>
      <left style="medium">
        <color theme="4" tint="-0.249977111117893"/>
      </left>
      <right style="medium">
        <color theme="4" tint="-0.249977111117893"/>
      </right>
      <top style="medium">
        <color theme="4" tint="-0.249977111117893"/>
      </top>
      <bottom style="medium">
        <color indexed="64"/>
      </bottom>
      <diagonal/>
    </border>
    <border>
      <left style="medium">
        <color theme="4" tint="-0.249977111117893"/>
      </left>
      <right style="medium">
        <color theme="4" tint="-0.249977111117893"/>
      </right>
      <top/>
      <bottom/>
      <diagonal/>
    </border>
    <border>
      <left style="medium">
        <color theme="4" tint="-0.249977111117893"/>
      </left>
      <right style="medium">
        <color theme="4" tint="-0.249977111117893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" fillId="0" borderId="0"/>
    <xf numFmtId="168" fontId="3" fillId="3" borderId="1"/>
    <xf numFmtId="168" fontId="4" fillId="0" borderId="0"/>
    <xf numFmtId="168" fontId="2" fillId="0" borderId="0"/>
    <xf numFmtId="0" fontId="5" fillId="0" borderId="0">
      <alignment horizontal="center"/>
    </xf>
    <xf numFmtId="0" fontId="5" fillId="0" borderId="0">
      <alignment horizontal="center" textRotation="90"/>
    </xf>
    <xf numFmtId="0" fontId="6" fillId="0" borderId="0"/>
    <xf numFmtId="170" fontId="6" fillId="0" borderId="0"/>
    <xf numFmtId="0" fontId="65" fillId="0" borderId="0" applyNumberFormat="0" applyFill="0" applyBorder="0" applyAlignment="0" applyProtection="0"/>
  </cellStyleXfs>
  <cellXfs count="505">
    <xf numFmtId="0" fontId="0" fillId="0" borderId="0" xfId="0"/>
    <xf numFmtId="168" fontId="7" fillId="5" borderId="0" xfId="4" applyFont="1" applyFill="1" applyBorder="1" applyAlignment="1">
      <alignment horizontal="center" vertical="center"/>
    </xf>
    <xf numFmtId="165" fontId="2" fillId="5" borderId="0" xfId="4" applyNumberFormat="1" applyFill="1" applyBorder="1"/>
    <xf numFmtId="168" fontId="2" fillId="5" borderId="0" xfId="4" applyFill="1" applyBorder="1"/>
    <xf numFmtId="168" fontId="2" fillId="0" borderId="0" xfId="4"/>
    <xf numFmtId="168" fontId="10" fillId="5" borderId="0" xfId="4" applyFont="1" applyFill="1" applyBorder="1" applyAlignment="1">
      <alignment horizontal="center" vertical="center"/>
    </xf>
    <xf numFmtId="168" fontId="2" fillId="5" borderId="0" xfId="4" applyFill="1"/>
    <xf numFmtId="165" fontId="10" fillId="5" borderId="0" xfId="4" applyNumberFormat="1" applyFont="1" applyFill="1" applyBorder="1" applyAlignment="1">
      <alignment horizontal="center" vertical="center"/>
    </xf>
    <xf numFmtId="167" fontId="10" fillId="5" borderId="0" xfId="4" applyNumberFormat="1" applyFont="1" applyFill="1" applyBorder="1" applyAlignment="1">
      <alignment horizontal="center" vertical="center"/>
    </xf>
    <xf numFmtId="168" fontId="30" fillId="5" borderId="0" xfId="4" applyFont="1" applyFill="1" applyBorder="1"/>
    <xf numFmtId="168" fontId="30" fillId="5" borderId="0" xfId="4" applyFont="1" applyFill="1" applyBorder="1" applyAlignment="1">
      <alignment horizontal="center" vertical="center"/>
    </xf>
    <xf numFmtId="168" fontId="30" fillId="5" borderId="0" xfId="4" applyFont="1" applyFill="1"/>
    <xf numFmtId="168" fontId="24" fillId="5" borderId="0" xfId="4" applyFont="1" applyFill="1" applyBorder="1" applyAlignment="1">
      <alignment horizontal="center" vertical="center"/>
    </xf>
    <xf numFmtId="164" fontId="7" fillId="5" borderId="0" xfId="4" applyNumberFormat="1" applyFont="1" applyFill="1" applyBorder="1" applyAlignment="1">
      <alignment horizontal="center" vertical="center"/>
    </xf>
    <xf numFmtId="166" fontId="24" fillId="5" borderId="0" xfId="4" applyNumberFormat="1" applyFont="1" applyFill="1" applyBorder="1" applyAlignment="1">
      <alignment horizontal="right" vertical="center"/>
    </xf>
    <xf numFmtId="166" fontId="8" fillId="5" borderId="0" xfId="4" applyNumberFormat="1" applyFont="1" applyFill="1" applyBorder="1" applyAlignment="1">
      <alignment horizontal="right" vertical="center"/>
    </xf>
    <xf numFmtId="168" fontId="2" fillId="0" borderId="0" xfId="4" applyBorder="1"/>
    <xf numFmtId="168" fontId="2" fillId="18" borderId="0" xfId="4" applyFill="1" applyBorder="1"/>
    <xf numFmtId="168" fontId="27" fillId="15" borderId="0" xfId="4" applyFont="1" applyFill="1"/>
    <xf numFmtId="168" fontId="2" fillId="15" borderId="0" xfId="4" applyFill="1"/>
    <xf numFmtId="168" fontId="29" fillId="15" borderId="0" xfId="4" applyFont="1" applyFill="1" applyAlignment="1">
      <alignment horizontal="left" vertical="center" indent="1"/>
    </xf>
    <xf numFmtId="168" fontId="10" fillId="15" borderId="0" xfId="4" applyFont="1" applyFill="1"/>
    <xf numFmtId="168" fontId="39" fillId="0" borderId="0" xfId="4" applyFont="1" applyBorder="1"/>
    <xf numFmtId="168" fontId="32" fillId="20" borderId="0" xfId="4" applyFont="1" applyFill="1" applyBorder="1"/>
    <xf numFmtId="168" fontId="11" fillId="18" borderId="0" xfId="4" applyFont="1" applyFill="1" applyBorder="1" applyAlignment="1">
      <alignment horizontal="center" vertical="center"/>
    </xf>
    <xf numFmtId="168" fontId="15" fillId="18" borderId="0" xfId="4" applyFont="1" applyFill="1" applyBorder="1"/>
    <xf numFmtId="165" fontId="10" fillId="18" borderId="0" xfId="4" applyNumberFormat="1" applyFont="1" applyFill="1" applyBorder="1" applyAlignment="1">
      <alignment horizontal="center" vertical="center"/>
    </xf>
    <xf numFmtId="0" fontId="0" fillId="19" borderId="0" xfId="0" applyFill="1" applyBorder="1"/>
    <xf numFmtId="164" fontId="11" fillId="14" borderId="0" xfId="4" applyNumberFormat="1" applyFont="1" applyFill="1" applyBorder="1" applyAlignment="1">
      <alignment horizontal="center" vertical="center"/>
    </xf>
    <xf numFmtId="165" fontId="11" fillId="21" borderId="0" xfId="4" applyNumberFormat="1" applyFont="1" applyFill="1" applyBorder="1" applyAlignment="1">
      <alignment horizontal="center" vertical="center"/>
    </xf>
    <xf numFmtId="164" fontId="13" fillId="33" borderId="0" xfId="4" applyNumberFormat="1" applyFont="1" applyFill="1" applyBorder="1" applyAlignment="1">
      <alignment horizontal="center"/>
    </xf>
    <xf numFmtId="169" fontId="22" fillId="18" borderId="0" xfId="4" applyNumberFormat="1" applyFont="1" applyFill="1" applyBorder="1" applyAlignment="1">
      <alignment horizontal="center" vertical="center"/>
    </xf>
    <xf numFmtId="171" fontId="37" fillId="22" borderId="0" xfId="2" applyNumberFormat="1" applyFont="1" applyFill="1" applyBorder="1" applyAlignment="1" applyProtection="1"/>
    <xf numFmtId="1" fontId="10" fillId="14" borderId="0" xfId="4" applyNumberFormat="1" applyFont="1" applyFill="1" applyBorder="1" applyAlignment="1">
      <alignment horizontal="center"/>
    </xf>
    <xf numFmtId="168" fontId="36" fillId="0" borderId="0" xfId="4" applyFont="1"/>
    <xf numFmtId="49" fontId="43" fillId="5" borderId="0" xfId="4" applyNumberFormat="1" applyFont="1" applyFill="1" applyBorder="1" applyAlignment="1">
      <alignment horizontal="right" vertical="center"/>
    </xf>
    <xf numFmtId="168" fontId="64" fillId="0" borderId="0" xfId="4" applyFont="1"/>
    <xf numFmtId="168" fontId="54" fillId="42" borderId="14" xfId="4" applyFont="1" applyFill="1" applyBorder="1" applyAlignment="1">
      <alignment horizontal="center" vertical="center"/>
    </xf>
    <xf numFmtId="164" fontId="19" fillId="9" borderId="25" xfId="4" applyNumberFormat="1" applyFont="1" applyFill="1" applyBorder="1" applyAlignment="1">
      <alignment horizontal="center" vertical="center"/>
    </xf>
    <xf numFmtId="165" fontId="22" fillId="3" borderId="12" xfId="4" applyNumberFormat="1" applyFont="1" applyFill="1" applyBorder="1"/>
    <xf numFmtId="164" fontId="41" fillId="37" borderId="10" xfId="4" applyNumberFormat="1" applyFont="1" applyFill="1" applyBorder="1" applyAlignment="1">
      <alignment horizontal="center" vertical="center"/>
    </xf>
    <xf numFmtId="164" fontId="19" fillId="9" borderId="28" xfId="4" applyNumberFormat="1" applyFont="1" applyFill="1" applyBorder="1" applyAlignment="1">
      <alignment horizontal="center" vertical="center"/>
    </xf>
    <xf numFmtId="168" fontId="41" fillId="13" borderId="10" xfId="4" applyFont="1" applyFill="1" applyBorder="1" applyAlignment="1">
      <alignment horizontal="center" vertical="center"/>
    </xf>
    <xf numFmtId="165" fontId="41" fillId="14" borderId="10" xfId="4" applyNumberFormat="1" applyFont="1" applyFill="1" applyBorder="1" applyAlignment="1">
      <alignment horizontal="center" vertical="center"/>
    </xf>
    <xf numFmtId="165" fontId="8" fillId="50" borderId="0" xfId="4" applyNumberFormat="1" applyFont="1" applyFill="1" applyBorder="1" applyAlignment="1">
      <alignment vertical="center"/>
    </xf>
    <xf numFmtId="4" fontId="23" fillId="39" borderId="0" xfId="4" applyNumberFormat="1" applyFont="1" applyFill="1" applyBorder="1" applyAlignment="1">
      <alignment horizontal="right" vertical="center"/>
    </xf>
    <xf numFmtId="165" fontId="28" fillId="51" borderId="0" xfId="4" applyNumberFormat="1" applyFont="1" applyFill="1" applyBorder="1" applyAlignment="1">
      <alignment horizontal="left" vertical="center"/>
    </xf>
    <xf numFmtId="1" fontId="10" fillId="9" borderId="22" xfId="4" applyNumberFormat="1" applyFont="1" applyFill="1" applyBorder="1" applyAlignment="1">
      <alignment horizontal="center"/>
    </xf>
    <xf numFmtId="168" fontId="2" fillId="15" borderId="0" xfId="4" applyFill="1" applyAlignment="1">
      <alignment horizontal="center" vertical="center"/>
    </xf>
    <xf numFmtId="168" fontId="67" fillId="0" borderId="33" xfId="4" applyFont="1" applyBorder="1" applyAlignment="1">
      <alignment horizontal="right"/>
    </xf>
    <xf numFmtId="168" fontId="64" fillId="0" borderId="34" xfId="4" applyFont="1" applyBorder="1" applyAlignment="1">
      <alignment horizontal="center" vertical="center"/>
    </xf>
    <xf numFmtId="3" fontId="61" fillId="54" borderId="10" xfId="4" applyNumberFormat="1" applyFont="1" applyFill="1" applyBorder="1" applyAlignment="1">
      <alignment horizontal="center" vertical="center"/>
    </xf>
    <xf numFmtId="168" fontId="51" fillId="34" borderId="39" xfId="4" applyFont="1" applyFill="1" applyBorder="1" applyAlignment="1">
      <alignment horizontal="center" vertical="center"/>
    </xf>
    <xf numFmtId="164" fontId="26" fillId="7" borderId="10" xfId="4" applyNumberFormat="1" applyFont="1" applyFill="1" applyBorder="1" applyAlignment="1">
      <alignment horizontal="left" vertical="center"/>
    </xf>
    <xf numFmtId="164" fontId="44" fillId="7" borderId="10" xfId="4" applyNumberFormat="1" applyFont="1" applyFill="1" applyBorder="1" applyAlignment="1">
      <alignment horizontal="left" vertical="center"/>
    </xf>
    <xf numFmtId="166" fontId="77" fillId="3" borderId="13" xfId="2" applyNumberFormat="1" applyFont="1" applyBorder="1" applyAlignment="1" applyProtection="1">
      <alignment vertical="center"/>
    </xf>
    <xf numFmtId="165" fontId="7" fillId="10" borderId="43" xfId="4" applyNumberFormat="1" applyFont="1" applyFill="1" applyBorder="1" applyAlignment="1">
      <alignment horizontal="center" vertical="center"/>
    </xf>
    <xf numFmtId="165" fontId="57" fillId="2" borderId="44" xfId="4" applyNumberFormat="1" applyFont="1" applyFill="1" applyBorder="1" applyAlignment="1">
      <alignment horizontal="right" vertical="center"/>
    </xf>
    <xf numFmtId="165" fontId="7" fillId="10" borderId="45" xfId="4" applyNumberFormat="1" applyFont="1" applyFill="1" applyBorder="1" applyAlignment="1">
      <alignment horizontal="center" vertical="center"/>
    </xf>
    <xf numFmtId="168" fontId="82" fillId="5" borderId="0" xfId="4" applyFont="1" applyFill="1" applyBorder="1" applyAlignment="1">
      <alignment horizontal="center" vertical="center"/>
    </xf>
    <xf numFmtId="168" fontId="82" fillId="5" borderId="0" xfId="4" applyFont="1" applyFill="1"/>
    <xf numFmtId="0" fontId="20" fillId="0" borderId="0" xfId="0" applyFont="1"/>
    <xf numFmtId="165" fontId="22" fillId="3" borderId="12" xfId="4" applyNumberFormat="1" applyFont="1" applyFill="1" applyBorder="1" applyAlignment="1">
      <alignment horizontal="center" vertical="center"/>
    </xf>
    <xf numFmtId="0" fontId="20" fillId="19" borderId="0" xfId="0" applyFont="1" applyFill="1" applyBorder="1"/>
    <xf numFmtId="167" fontId="36" fillId="0" borderId="0" xfId="4" applyNumberFormat="1" applyFont="1"/>
    <xf numFmtId="164" fontId="84" fillId="57" borderId="34" xfId="4" applyNumberFormat="1" applyFont="1" applyFill="1" applyBorder="1" applyAlignment="1">
      <alignment horizontal="center" vertical="center"/>
    </xf>
    <xf numFmtId="164" fontId="56" fillId="32" borderId="53" xfId="4" applyNumberFormat="1" applyFont="1" applyFill="1" applyBorder="1" applyAlignment="1">
      <alignment horizontal="center" vertical="center"/>
    </xf>
    <xf numFmtId="169" fontId="51" fillId="34" borderId="53" xfId="4" applyNumberFormat="1" applyFont="1" applyFill="1" applyBorder="1" applyAlignment="1">
      <alignment horizontal="center" vertical="center"/>
    </xf>
    <xf numFmtId="0" fontId="87" fillId="40" borderId="67" xfId="0" applyFont="1" applyFill="1" applyBorder="1" applyAlignment="1">
      <alignment horizontal="center" vertical="center"/>
    </xf>
    <xf numFmtId="3" fontId="35" fillId="35" borderId="32" xfId="4" applyNumberFormat="1" applyFont="1" applyFill="1" applyBorder="1" applyAlignment="1">
      <alignment horizontal="center" vertical="center"/>
    </xf>
    <xf numFmtId="168" fontId="51" fillId="41" borderId="56" xfId="4" applyFont="1" applyFill="1" applyBorder="1" applyAlignment="1">
      <alignment horizontal="center" vertical="center"/>
    </xf>
    <xf numFmtId="168" fontId="51" fillId="41" borderId="32" xfId="4" applyFont="1" applyFill="1" applyBorder="1" applyAlignment="1">
      <alignment horizontal="center" vertical="center"/>
    </xf>
    <xf numFmtId="168" fontId="35" fillId="61" borderId="68" xfId="4" applyFont="1" applyFill="1" applyBorder="1" applyAlignment="1">
      <alignment horizontal="center" vertical="center"/>
    </xf>
    <xf numFmtId="171" fontId="72" fillId="22" borderId="0" xfId="9" applyNumberFormat="1" applyFont="1" applyFill="1" applyBorder="1" applyAlignment="1" applyProtection="1">
      <alignment horizontal="left" vertical="center"/>
    </xf>
    <xf numFmtId="3" fontId="10" fillId="9" borderId="31" xfId="4" applyNumberFormat="1" applyFont="1" applyFill="1" applyBorder="1" applyAlignment="1">
      <alignment horizontal="center"/>
    </xf>
    <xf numFmtId="168" fontId="63" fillId="30" borderId="71" xfId="4" applyFont="1" applyFill="1" applyBorder="1" applyAlignment="1">
      <alignment horizontal="center" vertical="center"/>
    </xf>
    <xf numFmtId="168" fontId="51" fillId="47" borderId="73" xfId="4" applyFont="1" applyFill="1" applyBorder="1" applyAlignment="1">
      <alignment horizontal="center" vertical="center"/>
    </xf>
    <xf numFmtId="168" fontId="51" fillId="47" borderId="74" xfId="4" applyFont="1" applyFill="1" applyBorder="1" applyAlignment="1">
      <alignment horizontal="center" vertical="center"/>
    </xf>
    <xf numFmtId="0" fontId="91" fillId="0" borderId="0" xfId="0" applyFont="1"/>
    <xf numFmtId="168" fontId="54" fillId="62" borderId="0" xfId="4" applyFont="1" applyFill="1" applyAlignment="1">
      <alignment vertical="center"/>
    </xf>
    <xf numFmtId="168" fontId="31" fillId="30" borderId="75" xfId="4" applyFont="1" applyFill="1" applyBorder="1" applyAlignment="1">
      <alignment horizontal="left" vertical="center"/>
    </xf>
    <xf numFmtId="164" fontId="10" fillId="15" borderId="18" xfId="4" applyNumberFormat="1" applyFont="1" applyFill="1" applyBorder="1" applyAlignment="1">
      <alignment horizontal="center" vertical="center"/>
    </xf>
    <xf numFmtId="168" fontId="64" fillId="0" borderId="76" xfId="4" applyFont="1" applyBorder="1" applyAlignment="1">
      <alignment horizontal="center" vertical="center"/>
    </xf>
    <xf numFmtId="168" fontId="61" fillId="38" borderId="18" xfId="4" applyFont="1" applyFill="1" applyBorder="1" applyAlignment="1">
      <alignment horizontal="center" vertical="center"/>
    </xf>
    <xf numFmtId="168" fontId="64" fillId="0" borderId="77" xfId="4" applyFont="1" applyBorder="1" applyAlignment="1">
      <alignment horizontal="center" vertical="center"/>
    </xf>
    <xf numFmtId="164" fontId="65" fillId="33" borderId="0" xfId="9" applyNumberFormat="1" applyFill="1" applyBorder="1" applyAlignment="1">
      <alignment horizontal="center"/>
    </xf>
    <xf numFmtId="164" fontId="41" fillId="24" borderId="88" xfId="4" applyNumberFormat="1" applyFont="1" applyFill="1" applyBorder="1" applyAlignment="1">
      <alignment horizontal="center" vertical="center"/>
    </xf>
    <xf numFmtId="164" fontId="41" fillId="24" borderId="89" xfId="4" applyNumberFormat="1" applyFont="1" applyFill="1" applyBorder="1" applyAlignment="1">
      <alignment horizontal="center" vertical="center"/>
    </xf>
    <xf numFmtId="168" fontId="51" fillId="47" borderId="91" xfId="4" applyFont="1" applyFill="1" applyBorder="1" applyAlignment="1">
      <alignment horizontal="center" vertical="center"/>
    </xf>
    <xf numFmtId="168" fontId="52" fillId="55" borderId="75" xfId="4" applyFont="1" applyFill="1" applyBorder="1" applyAlignment="1">
      <alignment horizontal="left" vertical="top" wrapText="1"/>
    </xf>
    <xf numFmtId="168" fontId="10" fillId="11" borderId="92" xfId="4" applyFont="1" applyFill="1" applyBorder="1" applyAlignment="1">
      <alignment horizontal="center" vertical="center"/>
    </xf>
    <xf numFmtId="168" fontId="61" fillId="38" borderId="16" xfId="4" applyFont="1" applyFill="1" applyBorder="1" applyAlignment="1">
      <alignment horizontal="center" vertical="center"/>
    </xf>
    <xf numFmtId="168" fontId="21" fillId="11" borderId="14" xfId="4" applyFont="1" applyFill="1" applyBorder="1" applyAlignment="1">
      <alignment horizontal="center" vertical="center"/>
    </xf>
    <xf numFmtId="165" fontId="7" fillId="10" borderId="93" xfId="4" applyNumberFormat="1" applyFont="1" applyFill="1" applyBorder="1" applyAlignment="1">
      <alignment horizontal="center" vertical="center"/>
    </xf>
    <xf numFmtId="3" fontId="23" fillId="2" borderId="94" xfId="4" applyNumberFormat="1" applyFont="1" applyFill="1" applyBorder="1" applyAlignment="1">
      <alignment horizontal="right" vertical="center"/>
    </xf>
    <xf numFmtId="165" fontId="7" fillId="10" borderId="95" xfId="4" applyNumberFormat="1" applyFont="1" applyFill="1" applyBorder="1" applyAlignment="1">
      <alignment horizontal="center" vertical="center"/>
    </xf>
    <xf numFmtId="165" fontId="7" fillId="10" borderId="96" xfId="4" applyNumberFormat="1" applyFont="1" applyFill="1" applyBorder="1" applyAlignment="1">
      <alignment horizontal="center" vertical="center"/>
    </xf>
    <xf numFmtId="166" fontId="77" fillId="3" borderId="100" xfId="2" applyNumberFormat="1" applyFont="1" applyBorder="1" applyAlignment="1" applyProtection="1">
      <alignment vertical="center"/>
    </xf>
    <xf numFmtId="168" fontId="40" fillId="0" borderId="0" xfId="4" applyFont="1" applyBorder="1" applyAlignment="1">
      <alignment horizontal="left"/>
    </xf>
    <xf numFmtId="168" fontId="93" fillId="19" borderId="0" xfId="4" applyFont="1" applyFill="1" applyBorder="1" applyAlignment="1">
      <alignment horizontal="center" vertical="center"/>
    </xf>
    <xf numFmtId="168" fontId="94" fillId="19" borderId="0" xfId="4" applyFont="1" applyFill="1" applyBorder="1" applyAlignment="1">
      <alignment horizontal="center" vertical="center"/>
    </xf>
    <xf numFmtId="168" fontId="95" fillId="19" borderId="0" xfId="4" applyFont="1" applyFill="1" applyBorder="1" applyAlignment="1">
      <alignment horizontal="center" vertical="center"/>
    </xf>
    <xf numFmtId="168" fontId="2" fillId="5" borderId="0" xfId="4" applyFill="1" applyBorder="1" applyAlignment="1">
      <alignment horizontal="center" vertical="center"/>
    </xf>
    <xf numFmtId="168" fontId="2" fillId="0" borderId="0" xfId="4" applyAlignment="1">
      <alignment horizontal="center" vertical="center"/>
    </xf>
    <xf numFmtId="165" fontId="2" fillId="5" borderId="0" xfId="4" applyNumberFormat="1" applyFill="1" applyBorder="1" applyAlignment="1">
      <alignment horizontal="center" vertical="center"/>
    </xf>
    <xf numFmtId="168" fontId="2" fillId="5" borderId="0" xfId="4" applyFill="1" applyAlignment="1">
      <alignment horizontal="center" vertical="center"/>
    </xf>
    <xf numFmtId="168" fontId="30" fillId="5" borderId="0" xfId="4" applyFont="1" applyFill="1" applyAlignment="1">
      <alignment horizontal="center" vertical="center"/>
    </xf>
    <xf numFmtId="168" fontId="36" fillId="0" borderId="0" xfId="4" applyFont="1" applyAlignment="1">
      <alignment horizontal="center" vertical="center"/>
    </xf>
    <xf numFmtId="168" fontId="2" fillId="0" borderId="0" xfId="4" applyAlignment="1">
      <alignment horizontal="right" vertical="center"/>
    </xf>
    <xf numFmtId="168" fontId="2" fillId="5" borderId="0" xfId="4" applyFill="1" applyAlignment="1">
      <alignment horizontal="right" vertical="center"/>
    </xf>
    <xf numFmtId="168" fontId="2" fillId="18" borderId="0" xfId="4" applyFill="1" applyBorder="1" applyAlignment="1">
      <alignment horizontal="right" vertical="center"/>
    </xf>
    <xf numFmtId="168" fontId="82" fillId="5" borderId="0" xfId="4" applyFont="1" applyFill="1" applyAlignment="1">
      <alignment horizontal="right" vertical="center"/>
    </xf>
    <xf numFmtId="168" fontId="36" fillId="0" borderId="0" xfId="4" applyFont="1" applyAlignment="1">
      <alignment horizontal="right" vertical="center"/>
    </xf>
    <xf numFmtId="168" fontId="30" fillId="5" borderId="0" xfId="4" applyFont="1" applyFill="1" applyAlignment="1">
      <alignment horizontal="right" vertical="center"/>
    </xf>
    <xf numFmtId="164" fontId="13" fillId="5" borderId="0" xfId="4" applyNumberFormat="1" applyFont="1" applyFill="1" applyBorder="1" applyAlignment="1">
      <alignment horizontal="center" vertical="center"/>
    </xf>
    <xf numFmtId="164" fontId="14" fillId="5" borderId="0" xfId="4" applyNumberFormat="1" applyFont="1" applyFill="1" applyBorder="1" applyAlignment="1">
      <alignment horizontal="center" vertical="center"/>
    </xf>
    <xf numFmtId="164" fontId="41" fillId="5" borderId="0" xfId="4" applyNumberFormat="1" applyFont="1" applyFill="1" applyBorder="1" applyAlignment="1">
      <alignment horizontal="center" vertical="center"/>
    </xf>
    <xf numFmtId="164" fontId="13" fillId="18" borderId="0" xfId="4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8" fontId="2" fillId="19" borderId="0" xfId="4" applyFill="1" applyBorder="1" applyAlignment="1">
      <alignment horizontal="center" vertical="center"/>
    </xf>
    <xf numFmtId="0" fontId="0" fillId="19" borderId="0" xfId="0" applyFill="1" applyBorder="1" applyAlignment="1">
      <alignment horizontal="center" vertical="center"/>
    </xf>
    <xf numFmtId="168" fontId="93" fillId="5" borderId="0" xfId="4" applyFont="1" applyFill="1" applyAlignment="1">
      <alignment horizontal="center" vertical="center"/>
    </xf>
    <xf numFmtId="168" fontId="93" fillId="5" borderId="0" xfId="4" applyFont="1" applyFill="1" applyBorder="1" applyAlignment="1">
      <alignment horizontal="center" vertical="center"/>
    </xf>
    <xf numFmtId="168" fontId="93" fillId="0" borderId="0" xfId="4" applyFont="1" applyAlignment="1">
      <alignment horizontal="center" vertical="center"/>
    </xf>
    <xf numFmtId="168" fontId="93" fillId="0" borderId="0" xfId="4" applyFont="1" applyAlignment="1">
      <alignment horizontal="right" vertical="center"/>
    </xf>
    <xf numFmtId="168" fontId="93" fillId="0" borderId="0" xfId="4" applyFont="1"/>
    <xf numFmtId="168" fontId="93" fillId="5" borderId="0" xfId="4" applyFont="1" applyFill="1" applyBorder="1"/>
    <xf numFmtId="168" fontId="93" fillId="18" borderId="0" xfId="4" applyFont="1" applyFill="1" applyBorder="1" applyAlignment="1">
      <alignment horizontal="center" vertical="center"/>
    </xf>
    <xf numFmtId="168" fontId="93" fillId="5" borderId="0" xfId="4" applyFont="1" applyFill="1" applyAlignment="1">
      <alignment horizontal="center"/>
    </xf>
    <xf numFmtId="168" fontId="93" fillId="0" borderId="0" xfId="4" applyFont="1" applyAlignment="1">
      <alignment horizontal="center"/>
    </xf>
    <xf numFmtId="168" fontId="93" fillId="5" borderId="0" xfId="4" applyFont="1" applyFill="1" applyBorder="1" applyAlignment="1">
      <alignment horizontal="center"/>
    </xf>
    <xf numFmtId="168" fontId="64" fillId="0" borderId="0" xfId="4" applyFont="1" applyAlignment="1">
      <alignment horizontal="center" vertical="center"/>
    </xf>
    <xf numFmtId="165" fontId="28" fillId="8" borderId="103" xfId="4" applyNumberFormat="1" applyFont="1" applyFill="1" applyBorder="1" applyAlignment="1">
      <alignment horizontal="left" vertical="center"/>
    </xf>
    <xf numFmtId="165" fontId="28" fillId="8" borderId="104" xfId="4" applyNumberFormat="1" applyFont="1" applyFill="1" applyBorder="1" applyAlignment="1">
      <alignment horizontal="left" vertical="center"/>
    </xf>
    <xf numFmtId="3" fontId="57" fillId="39" borderId="0" xfId="4" applyNumberFormat="1" applyFont="1" applyFill="1" applyBorder="1" applyAlignment="1">
      <alignment horizontal="center" vertical="center"/>
    </xf>
    <xf numFmtId="168" fontId="80" fillId="15" borderId="0" xfId="4" applyFont="1" applyFill="1" applyBorder="1"/>
    <xf numFmtId="168" fontId="64" fillId="15" borderId="0" xfId="4" applyFont="1" applyFill="1" applyBorder="1" applyAlignment="1">
      <alignment horizontal="center" vertical="center"/>
    </xf>
    <xf numFmtId="3" fontId="57" fillId="53" borderId="103" xfId="4" applyNumberFormat="1" applyFont="1" applyFill="1" applyBorder="1" applyAlignment="1">
      <alignment horizontal="center" vertical="center"/>
    </xf>
    <xf numFmtId="165" fontId="57" fillId="2" borderId="106" xfId="4" applyNumberFormat="1" applyFont="1" applyFill="1" applyBorder="1" applyAlignment="1">
      <alignment horizontal="right" vertical="center"/>
    </xf>
    <xf numFmtId="168" fontId="54" fillId="42" borderId="107" xfId="4" applyFont="1" applyFill="1" applyBorder="1" applyAlignment="1">
      <alignment horizontal="center" vertical="center"/>
    </xf>
    <xf numFmtId="168" fontId="54" fillId="42" borderId="0" xfId="4" applyFont="1" applyFill="1" applyBorder="1" applyAlignment="1">
      <alignment horizontal="center" vertical="center"/>
    </xf>
    <xf numFmtId="164" fontId="44" fillId="7" borderId="21" xfId="4" applyNumberFormat="1" applyFont="1" applyFill="1" applyBorder="1" applyAlignment="1">
      <alignment horizontal="center" vertical="center"/>
    </xf>
    <xf numFmtId="168" fontId="40" fillId="0" borderId="2" xfId="4" applyFont="1" applyBorder="1" applyAlignment="1">
      <alignment horizontal="left"/>
    </xf>
    <xf numFmtId="164" fontId="10" fillId="15" borderId="14" xfId="4" applyNumberFormat="1" applyFont="1" applyFill="1" applyBorder="1" applyAlignment="1">
      <alignment horizontal="center" vertical="center"/>
    </xf>
    <xf numFmtId="165" fontId="10" fillId="15" borderId="109" xfId="4" applyNumberFormat="1" applyFont="1" applyFill="1" applyBorder="1" applyAlignment="1">
      <alignment horizontal="center" vertical="center"/>
    </xf>
    <xf numFmtId="165" fontId="7" fillId="10" borderId="110" xfId="4" applyNumberFormat="1" applyFont="1" applyFill="1" applyBorder="1" applyAlignment="1">
      <alignment horizontal="right" vertical="center"/>
    </xf>
    <xf numFmtId="3" fontId="23" fillId="2" borderId="111" xfId="4" applyNumberFormat="1" applyFont="1" applyFill="1" applyBorder="1" applyAlignment="1">
      <alignment horizontal="right" vertical="center"/>
    </xf>
    <xf numFmtId="165" fontId="7" fillId="10" borderId="112" xfId="4" applyNumberFormat="1" applyFont="1" applyFill="1" applyBorder="1" applyAlignment="1">
      <alignment horizontal="center" vertical="center"/>
    </xf>
    <xf numFmtId="165" fontId="7" fillId="10" borderId="109" xfId="4" applyNumberFormat="1" applyFont="1" applyFill="1" applyBorder="1" applyAlignment="1">
      <alignment horizontal="center" vertical="center"/>
    </xf>
    <xf numFmtId="165" fontId="7" fillId="10" borderId="113" xfId="4" applyNumberFormat="1" applyFont="1" applyFill="1" applyBorder="1" applyAlignment="1">
      <alignment horizontal="center" vertical="center"/>
    </xf>
    <xf numFmtId="165" fontId="22" fillId="3" borderId="115" xfId="4" applyNumberFormat="1" applyFont="1" applyFill="1" applyBorder="1"/>
    <xf numFmtId="164" fontId="41" fillId="37" borderId="56" xfId="4" applyNumberFormat="1" applyFont="1" applyFill="1" applyBorder="1" applyAlignment="1">
      <alignment horizontal="center" vertical="center"/>
    </xf>
    <xf numFmtId="164" fontId="41" fillId="37" borderId="120" xfId="4" applyNumberFormat="1" applyFont="1" applyFill="1" applyBorder="1" applyAlignment="1">
      <alignment horizontal="center" vertical="center"/>
    </xf>
    <xf numFmtId="49" fontId="2" fillId="0" borderId="0" xfId="4" applyNumberFormat="1" applyAlignment="1">
      <alignment horizontal="center" vertical="center"/>
    </xf>
    <xf numFmtId="168" fontId="0" fillId="0" borderId="0" xfId="0" applyNumberFormat="1"/>
    <xf numFmtId="168" fontId="72" fillId="0" borderId="0" xfId="9" applyNumberFormat="1" applyFont="1"/>
    <xf numFmtId="3" fontId="100" fillId="22" borderId="59" xfId="4" applyNumberFormat="1" applyFont="1" applyFill="1" applyBorder="1" applyAlignment="1">
      <alignment horizontal="center" vertical="center" wrapText="1"/>
    </xf>
    <xf numFmtId="168" fontId="51" fillId="34" borderId="128" xfId="4" applyFont="1" applyFill="1" applyBorder="1" applyAlignment="1">
      <alignment horizontal="center" vertical="center"/>
    </xf>
    <xf numFmtId="168" fontId="51" fillId="34" borderId="129" xfId="4" applyFont="1" applyFill="1" applyBorder="1" applyAlignment="1">
      <alignment horizontal="center" vertical="center"/>
    </xf>
    <xf numFmtId="3" fontId="61" fillId="54" borderId="90" xfId="4" applyNumberFormat="1" applyFont="1" applyFill="1" applyBorder="1" applyAlignment="1">
      <alignment horizontal="center" vertical="center"/>
    </xf>
    <xf numFmtId="0" fontId="69" fillId="43" borderId="108" xfId="0" applyFont="1" applyFill="1" applyBorder="1" applyAlignment="1">
      <alignment horizontal="center" vertical="center"/>
    </xf>
    <xf numFmtId="0" fontId="46" fillId="64" borderId="138" xfId="0" applyFont="1" applyFill="1" applyBorder="1" applyAlignment="1">
      <alignment horizontal="center" vertical="center"/>
    </xf>
    <xf numFmtId="165" fontId="45" fillId="19" borderId="119" xfId="0" applyNumberFormat="1" applyFont="1" applyFill="1" applyBorder="1" applyAlignment="1">
      <alignment horizontal="center" vertical="center"/>
    </xf>
    <xf numFmtId="164" fontId="19" fillId="9" borderId="90" xfId="4" applyNumberFormat="1" applyFont="1" applyFill="1" applyBorder="1" applyAlignment="1">
      <alignment horizontal="center" vertical="center"/>
    </xf>
    <xf numFmtId="2" fontId="49" fillId="60" borderId="141" xfId="4" applyNumberFormat="1" applyFont="1" applyFill="1" applyBorder="1" applyAlignment="1">
      <alignment horizontal="center" vertical="center"/>
    </xf>
    <xf numFmtId="168" fontId="49" fillId="60" borderId="130" xfId="4" applyFont="1" applyFill="1" applyBorder="1" applyAlignment="1">
      <alignment horizontal="center" vertical="center"/>
    </xf>
    <xf numFmtId="2" fontId="49" fillId="60" borderId="130" xfId="4" applyNumberFormat="1" applyFont="1" applyFill="1" applyBorder="1" applyAlignment="1">
      <alignment horizontal="center" vertical="center"/>
    </xf>
    <xf numFmtId="0" fontId="88" fillId="40" borderId="143" xfId="0" applyFont="1" applyFill="1" applyBorder="1" applyAlignment="1">
      <alignment horizontal="center" vertical="center"/>
    </xf>
    <xf numFmtId="164" fontId="44" fillId="7" borderId="73" xfId="4" applyNumberFormat="1" applyFont="1" applyFill="1" applyBorder="1" applyAlignment="1">
      <alignment horizontal="left" vertical="center"/>
    </xf>
    <xf numFmtId="168" fontId="49" fillId="60" borderId="145" xfId="4" applyFont="1" applyFill="1" applyBorder="1" applyAlignment="1">
      <alignment horizontal="center" vertical="center"/>
    </xf>
    <xf numFmtId="169" fontId="51" fillId="34" borderId="71" xfId="4" applyNumberFormat="1" applyFont="1" applyFill="1" applyBorder="1" applyAlignment="1">
      <alignment horizontal="center" vertical="center"/>
    </xf>
    <xf numFmtId="169" fontId="55" fillId="34" borderId="72" xfId="4" applyNumberFormat="1" applyFont="1" applyFill="1" applyBorder="1" applyAlignment="1">
      <alignment horizontal="center" vertical="center"/>
    </xf>
    <xf numFmtId="169" fontId="18" fillId="2" borderId="146" xfId="4" applyNumberFormat="1" applyFont="1" applyFill="1" applyBorder="1" applyAlignment="1">
      <alignment horizontal="center" vertical="center"/>
    </xf>
    <xf numFmtId="169" fontId="21" fillId="27" borderId="72" xfId="4" applyNumberFormat="1" applyFont="1" applyFill="1" applyBorder="1" applyAlignment="1">
      <alignment horizontal="center" vertical="center"/>
    </xf>
    <xf numFmtId="169" fontId="21" fillId="27" borderId="148" xfId="4" applyNumberFormat="1" applyFont="1" applyFill="1" applyBorder="1" applyAlignment="1">
      <alignment horizontal="center" vertical="center"/>
    </xf>
    <xf numFmtId="168" fontId="58" fillId="66" borderId="60" xfId="4" applyFont="1" applyFill="1" applyBorder="1" applyAlignment="1">
      <alignment horizontal="center" vertical="center"/>
    </xf>
    <xf numFmtId="168" fontId="60" fillId="61" borderId="142" xfId="4" applyFont="1" applyFill="1" applyBorder="1" applyAlignment="1">
      <alignment horizontal="center" vertical="center"/>
    </xf>
    <xf numFmtId="168" fontId="86" fillId="54" borderId="65" xfId="4" applyFont="1" applyFill="1" applyBorder="1" applyAlignment="1">
      <alignment horizontal="center" vertical="center"/>
    </xf>
    <xf numFmtId="0" fontId="102" fillId="0" borderId="0" xfId="0" applyFont="1"/>
    <xf numFmtId="167" fontId="60" fillId="12" borderId="0" xfId="4" applyNumberFormat="1" applyFont="1" applyFill="1" applyBorder="1" applyAlignment="1">
      <alignment horizontal="center" vertical="center"/>
    </xf>
    <xf numFmtId="168" fontId="66" fillId="13" borderId="11" xfId="4" applyFont="1" applyFill="1" applyBorder="1" applyAlignment="1">
      <alignment vertical="center"/>
    </xf>
    <xf numFmtId="165" fontId="57" fillId="71" borderId="30" xfId="4" applyNumberFormat="1" applyFont="1" applyFill="1" applyBorder="1" applyAlignment="1">
      <alignment horizontal="right" vertical="center"/>
    </xf>
    <xf numFmtId="165" fontId="7" fillId="72" borderId="21" xfId="4" applyNumberFormat="1" applyFont="1" applyFill="1" applyBorder="1" applyAlignment="1">
      <alignment horizontal="center" vertical="center"/>
    </xf>
    <xf numFmtId="165" fontId="7" fillId="72" borderId="21" xfId="4" applyNumberFormat="1" applyFont="1" applyFill="1" applyBorder="1" applyAlignment="1">
      <alignment horizontal="left" vertical="center"/>
    </xf>
    <xf numFmtId="165" fontId="35" fillId="74" borderId="40" xfId="4" applyNumberFormat="1" applyFont="1" applyFill="1" applyBorder="1" applyAlignment="1">
      <alignment horizontal="center" vertical="center"/>
    </xf>
    <xf numFmtId="165" fontId="49" fillId="12" borderId="134" xfId="4" applyNumberFormat="1" applyFont="1" applyFill="1" applyBorder="1" applyAlignment="1">
      <alignment horizontal="center" vertical="center"/>
    </xf>
    <xf numFmtId="3" fontId="51" fillId="46" borderId="52" xfId="4" applyNumberFormat="1" applyFont="1" applyFill="1" applyBorder="1" applyAlignment="1">
      <alignment horizontal="center" vertical="center" wrapText="1"/>
    </xf>
    <xf numFmtId="168" fontId="2" fillId="0" borderId="107" xfId="4" applyBorder="1"/>
    <xf numFmtId="168" fontId="108" fillId="61" borderId="42" xfId="4" applyFont="1" applyFill="1" applyBorder="1" applyAlignment="1">
      <alignment horizontal="center" vertical="center"/>
    </xf>
    <xf numFmtId="167" fontId="108" fillId="61" borderId="132" xfId="4" applyNumberFormat="1" applyFont="1" applyFill="1" applyBorder="1" applyAlignment="1">
      <alignment horizontal="center" vertical="center"/>
    </xf>
    <xf numFmtId="0" fontId="101" fillId="38" borderId="131" xfId="0" applyFont="1" applyFill="1" applyBorder="1" applyAlignment="1">
      <alignment horizontal="center" vertical="center"/>
    </xf>
    <xf numFmtId="168" fontId="104" fillId="0" borderId="0" xfId="4" applyFont="1"/>
    <xf numFmtId="168" fontId="38" fillId="15" borderId="4" xfId="4" applyFont="1" applyFill="1" applyBorder="1" applyAlignment="1" applyProtection="1">
      <alignment horizontal="left" vertical="center"/>
      <protection locked="0"/>
    </xf>
    <xf numFmtId="165" fontId="9" fillId="9" borderId="41" xfId="4" applyNumberFormat="1" applyFont="1" applyFill="1" applyBorder="1" applyAlignment="1">
      <alignment horizontal="center" vertical="center"/>
    </xf>
    <xf numFmtId="168" fontId="110" fillId="58" borderId="55" xfId="4" applyFont="1" applyFill="1" applyBorder="1" applyAlignment="1">
      <alignment horizontal="center" vertical="center"/>
    </xf>
    <xf numFmtId="168" fontId="51" fillId="76" borderId="9" xfId="4" applyFont="1" applyFill="1" applyBorder="1" applyAlignment="1">
      <alignment horizontal="left" vertical="center"/>
    </xf>
    <xf numFmtId="3" fontId="57" fillId="77" borderId="0" xfId="4" applyNumberFormat="1" applyFont="1" applyFill="1" applyBorder="1" applyAlignment="1">
      <alignment horizontal="center" vertical="center"/>
    </xf>
    <xf numFmtId="168" fontId="7" fillId="13" borderId="0" xfId="4" applyFont="1" applyFill="1" applyBorder="1" applyAlignment="1" applyProtection="1">
      <alignment horizontal="center" vertical="center"/>
    </xf>
    <xf numFmtId="164" fontId="89" fillId="5" borderId="120" xfId="4" applyNumberFormat="1" applyFont="1" applyFill="1" applyBorder="1" applyAlignment="1" applyProtection="1">
      <alignment horizontal="center" vertical="center"/>
    </xf>
    <xf numFmtId="166" fontId="90" fillId="5" borderId="144" xfId="4" applyNumberFormat="1" applyFont="1" applyFill="1" applyBorder="1" applyAlignment="1" applyProtection="1">
      <alignment horizontal="center" vertical="center"/>
    </xf>
    <xf numFmtId="168" fontId="2" fillId="0" borderId="0" xfId="4" applyProtection="1">
      <protection locked="0"/>
    </xf>
    <xf numFmtId="164" fontId="19" fillId="67" borderId="58" xfId="4" applyNumberFormat="1" applyFont="1" applyFill="1" applyBorder="1" applyAlignment="1" applyProtection="1">
      <alignment horizontal="center" vertical="center"/>
    </xf>
    <xf numFmtId="168" fontId="2" fillId="0" borderId="0" xfId="4" applyAlignment="1" applyProtection="1">
      <alignment horizontal="center" vertical="center"/>
    </xf>
    <xf numFmtId="166" fontId="70" fillId="73" borderId="47" xfId="4" applyNumberFormat="1" applyFont="1" applyFill="1" applyBorder="1" applyAlignment="1" applyProtection="1">
      <alignment horizontal="right" vertical="center"/>
    </xf>
    <xf numFmtId="167" fontId="103" fillId="9" borderId="46" xfId="4" applyNumberFormat="1" applyFont="1" applyFill="1" applyBorder="1" applyAlignment="1" applyProtection="1">
      <alignment horizontal="center" vertical="center"/>
    </xf>
    <xf numFmtId="165" fontId="96" fillId="35" borderId="6" xfId="4" applyNumberFormat="1" applyFont="1" applyFill="1" applyBorder="1" applyAlignment="1" applyProtection="1">
      <alignment horizontal="right" vertical="center"/>
    </xf>
    <xf numFmtId="164" fontId="41" fillId="24" borderId="15" xfId="4" applyNumberFormat="1" applyFont="1" applyFill="1" applyBorder="1" applyAlignment="1" applyProtection="1">
      <alignment horizontal="center" vertical="center"/>
      <protection locked="0"/>
    </xf>
    <xf numFmtId="168" fontId="9" fillId="25" borderId="35" xfId="4" applyFont="1" applyFill="1" applyBorder="1" applyAlignment="1" applyProtection="1">
      <alignment horizontal="center"/>
      <protection locked="0"/>
    </xf>
    <xf numFmtId="164" fontId="45" fillId="28" borderId="79" xfId="4" applyNumberFormat="1" applyFont="1" applyFill="1" applyBorder="1" applyAlignment="1" applyProtection="1">
      <alignment horizontal="center"/>
      <protection locked="0"/>
    </xf>
    <xf numFmtId="164" fontId="41" fillId="37" borderId="6" xfId="4" applyNumberFormat="1" applyFont="1" applyFill="1" applyBorder="1" applyAlignment="1" applyProtection="1">
      <alignment horizontal="center" vertical="center"/>
      <protection locked="0"/>
    </xf>
    <xf numFmtId="168" fontId="9" fillId="25" borderId="8" xfId="4" applyFont="1" applyFill="1" applyBorder="1" applyAlignment="1" applyProtection="1">
      <alignment horizontal="center"/>
      <protection locked="0"/>
    </xf>
    <xf numFmtId="164" fontId="45" fillId="28" borderId="80" xfId="4" applyNumberFormat="1" applyFont="1" applyFill="1" applyBorder="1" applyAlignment="1" applyProtection="1">
      <alignment horizontal="center"/>
      <protection locked="0"/>
    </xf>
    <xf numFmtId="164" fontId="41" fillId="37" borderId="15" xfId="4" applyNumberFormat="1" applyFont="1" applyFill="1" applyBorder="1" applyAlignment="1" applyProtection="1">
      <alignment horizontal="center" vertical="center"/>
      <protection locked="0"/>
    </xf>
    <xf numFmtId="164" fontId="41" fillId="24" borderId="6" xfId="4" applyNumberFormat="1" applyFont="1" applyFill="1" applyBorder="1" applyAlignment="1" applyProtection="1">
      <alignment horizontal="center" vertical="center"/>
      <protection locked="0"/>
    </xf>
    <xf numFmtId="164" fontId="41" fillId="24" borderId="82" xfId="4" applyNumberFormat="1" applyFont="1" applyFill="1" applyBorder="1" applyAlignment="1" applyProtection="1">
      <alignment horizontal="center" vertical="center"/>
      <protection locked="0"/>
    </xf>
    <xf numFmtId="168" fontId="9" fillId="25" borderId="83" xfId="4" applyFont="1" applyFill="1" applyBorder="1" applyAlignment="1" applyProtection="1">
      <alignment horizontal="center"/>
      <protection locked="0"/>
    </xf>
    <xf numFmtId="164" fontId="45" fillId="28" borderId="87" xfId="4" applyNumberFormat="1" applyFont="1" applyFill="1" applyBorder="1" applyAlignment="1" applyProtection="1">
      <alignment horizontal="center"/>
      <protection locked="0"/>
    </xf>
    <xf numFmtId="49" fontId="51" fillId="47" borderId="147" xfId="4" applyNumberFormat="1" applyFont="1" applyFill="1" applyBorder="1" applyAlignment="1">
      <alignment horizontal="center" vertical="center" wrapText="1"/>
    </xf>
    <xf numFmtId="167" fontId="62" fillId="31" borderId="56" xfId="4" applyNumberFormat="1" applyFont="1" applyFill="1" applyBorder="1" applyAlignment="1">
      <alignment horizontal="center" vertical="center"/>
    </xf>
    <xf numFmtId="168" fontId="63" fillId="30" borderId="161" xfId="4" applyFont="1" applyFill="1" applyBorder="1" applyAlignment="1">
      <alignment horizontal="center" vertical="center"/>
    </xf>
    <xf numFmtId="3" fontId="62" fillId="31" borderId="162" xfId="4" applyNumberFormat="1" applyFont="1" applyFill="1" applyBorder="1" applyAlignment="1">
      <alignment horizontal="center" vertical="center"/>
    </xf>
    <xf numFmtId="3" fontId="62" fillId="31" borderId="145" xfId="4" applyNumberFormat="1" applyFont="1" applyFill="1" applyBorder="1" applyAlignment="1">
      <alignment horizontal="center" vertical="center"/>
    </xf>
    <xf numFmtId="3" fontId="57" fillId="78" borderId="44" xfId="4" applyNumberFormat="1" applyFont="1" applyFill="1" applyBorder="1" applyAlignment="1">
      <alignment horizontal="center" vertical="center"/>
    </xf>
    <xf numFmtId="168" fontId="47" fillId="23" borderId="23" xfId="4" applyFont="1" applyFill="1" applyBorder="1" applyAlignment="1" applyProtection="1">
      <alignment horizontal="center"/>
      <protection locked="0"/>
    </xf>
    <xf numFmtId="168" fontId="9" fillId="6" borderId="7" xfId="4" applyFont="1" applyFill="1" applyBorder="1" applyAlignment="1" applyProtection="1">
      <alignment horizontal="center"/>
      <protection locked="0"/>
    </xf>
    <xf numFmtId="164" fontId="12" fillId="5" borderId="70" xfId="4" applyNumberFormat="1" applyFont="1" applyFill="1" applyBorder="1" applyAlignment="1" applyProtection="1">
      <alignment horizontal="center" vertical="center"/>
      <protection locked="0"/>
    </xf>
    <xf numFmtId="164" fontId="13" fillId="49" borderId="23" xfId="4" applyNumberFormat="1" applyFont="1" applyFill="1" applyBorder="1" applyAlignment="1" applyProtection="1">
      <alignment horizontal="center"/>
      <protection locked="0"/>
    </xf>
    <xf numFmtId="168" fontId="48" fillId="29" borderId="24" xfId="4" applyFont="1" applyFill="1" applyBorder="1" applyAlignment="1" applyProtection="1">
      <alignment horizontal="center"/>
      <protection locked="0"/>
    </xf>
    <xf numFmtId="164" fontId="12" fillId="5" borderId="29" xfId="4" applyNumberFormat="1" applyFont="1" applyFill="1" applyBorder="1" applyAlignment="1" applyProtection="1">
      <alignment horizontal="center" vertical="center"/>
      <protection locked="0"/>
    </xf>
    <xf numFmtId="168" fontId="47" fillId="23" borderId="24" xfId="4" applyFont="1" applyFill="1" applyBorder="1" applyAlignment="1" applyProtection="1">
      <alignment horizontal="center"/>
      <protection locked="0"/>
    </xf>
    <xf numFmtId="168" fontId="48" fillId="29" borderId="49" xfId="4" applyFont="1" applyFill="1" applyBorder="1" applyAlignment="1" applyProtection="1">
      <alignment horizontal="center"/>
      <protection locked="0"/>
    </xf>
    <xf numFmtId="168" fontId="9" fillId="6" borderId="50" xfId="4" applyFont="1" applyFill="1" applyBorder="1" applyAlignment="1" applyProtection="1">
      <alignment horizontal="center"/>
      <protection locked="0"/>
    </xf>
    <xf numFmtId="164" fontId="12" fillId="5" borderId="51" xfId="4" applyNumberFormat="1" applyFont="1" applyFill="1" applyBorder="1" applyAlignment="1" applyProtection="1">
      <alignment horizontal="center" vertical="center"/>
      <protection locked="0"/>
    </xf>
    <xf numFmtId="1" fontId="106" fillId="18" borderId="152" xfId="4" applyNumberFormat="1" applyFont="1" applyFill="1" applyBorder="1" applyAlignment="1" applyProtection="1">
      <alignment horizontal="center" vertical="center"/>
      <protection locked="0"/>
    </xf>
    <xf numFmtId="1" fontId="10" fillId="17" borderId="61" xfId="4" applyNumberFormat="1" applyFont="1" applyFill="1" applyBorder="1" applyAlignment="1" applyProtection="1">
      <alignment horizontal="center" vertical="center"/>
      <protection locked="0"/>
    </xf>
    <xf numFmtId="1" fontId="10" fillId="17" borderId="62" xfId="4" applyNumberFormat="1" applyFont="1" applyFill="1" applyBorder="1" applyAlignment="1" applyProtection="1">
      <alignment horizontal="center" vertical="center"/>
      <protection locked="0"/>
    </xf>
    <xf numFmtId="1" fontId="75" fillId="17" borderId="66" xfId="4" applyNumberFormat="1" applyFont="1" applyFill="1" applyBorder="1" applyAlignment="1" applyProtection="1">
      <alignment horizontal="center" vertical="center"/>
      <protection locked="0"/>
    </xf>
    <xf numFmtId="167" fontId="12" fillId="17" borderId="52" xfId="4" applyNumberFormat="1" applyFont="1" applyFill="1" applyBorder="1" applyAlignment="1" applyProtection="1">
      <alignment horizontal="center" vertical="center"/>
      <protection locked="0"/>
    </xf>
    <xf numFmtId="164" fontId="43" fillId="24" borderId="12" xfId="4" applyNumberFormat="1" applyFont="1" applyFill="1" applyBorder="1" applyAlignment="1" applyProtection="1">
      <alignment horizontal="center" vertical="center"/>
      <protection locked="0"/>
    </xf>
    <xf numFmtId="164" fontId="43" fillId="24" borderId="98" xfId="4" applyNumberFormat="1" applyFont="1" applyFill="1" applyBorder="1" applyAlignment="1" applyProtection="1">
      <alignment horizontal="center" vertical="center"/>
      <protection locked="0"/>
    </xf>
    <xf numFmtId="1" fontId="60" fillId="18" borderId="133" xfId="2" applyNumberFormat="1" applyFont="1" applyFill="1" applyBorder="1" applyAlignment="1" applyProtection="1">
      <alignment horizontal="center" vertical="center"/>
      <protection locked="0"/>
    </xf>
    <xf numFmtId="3" fontId="73" fillId="16" borderId="135" xfId="4" applyNumberFormat="1" applyFont="1" applyFill="1" applyBorder="1" applyAlignment="1" applyProtection="1">
      <alignment horizontal="center" vertical="center"/>
      <protection locked="0"/>
    </xf>
    <xf numFmtId="1" fontId="74" fillId="16" borderId="54" xfId="4" applyNumberFormat="1" applyFont="1" applyFill="1" applyBorder="1" applyAlignment="1" applyProtection="1">
      <alignment horizontal="center" vertical="center"/>
      <protection locked="0"/>
    </xf>
    <xf numFmtId="165" fontId="50" fillId="16" borderId="58" xfId="4" applyNumberFormat="1" applyFont="1" applyFill="1" applyBorder="1" applyAlignment="1" applyProtection="1">
      <alignment horizontal="center" vertical="center"/>
      <protection locked="0"/>
    </xf>
    <xf numFmtId="1" fontId="49" fillId="19" borderId="136" xfId="4" applyNumberFormat="1" applyFont="1" applyFill="1" applyBorder="1" applyAlignment="1" applyProtection="1">
      <alignment horizontal="center" vertical="center"/>
      <protection locked="0"/>
    </xf>
    <xf numFmtId="165" fontId="68" fillId="19" borderId="115" xfId="0" applyNumberFormat="1" applyFont="1" applyFill="1" applyBorder="1" applyAlignment="1" applyProtection="1">
      <alignment horizontal="center" vertical="center"/>
      <protection locked="0"/>
    </xf>
    <xf numFmtId="1" fontId="68" fillId="19" borderId="138" xfId="0" applyNumberFormat="1" applyFont="1" applyFill="1" applyBorder="1" applyAlignment="1" applyProtection="1">
      <alignment horizontal="center" vertical="center"/>
      <protection locked="0"/>
    </xf>
    <xf numFmtId="168" fontId="45" fillId="15" borderId="16" xfId="4" applyFont="1" applyFill="1" applyBorder="1" applyAlignment="1" applyProtection="1">
      <alignment horizontal="center" vertical="center"/>
      <protection locked="0"/>
    </xf>
    <xf numFmtId="168" fontId="45" fillId="15" borderId="17" xfId="4" applyFont="1" applyFill="1" applyBorder="1" applyAlignment="1" applyProtection="1">
      <alignment horizontal="center" vertical="center"/>
      <protection locked="0"/>
    </xf>
    <xf numFmtId="168" fontId="10" fillId="26" borderId="36" xfId="4" applyFont="1" applyFill="1" applyBorder="1" applyAlignment="1" applyProtection="1">
      <alignment horizontal="center" vertical="center"/>
    </xf>
    <xf numFmtId="164" fontId="12" fillId="27" borderId="37" xfId="4" applyNumberFormat="1" applyFont="1" applyFill="1" applyBorder="1" applyAlignment="1" applyProtection="1">
      <alignment horizontal="center" vertical="center"/>
    </xf>
    <xf numFmtId="165" fontId="11" fillId="27" borderId="38" xfId="4" applyNumberFormat="1" applyFont="1" applyFill="1" applyBorder="1" applyAlignment="1" applyProtection="1">
      <alignment horizontal="center" vertical="center"/>
    </xf>
    <xf numFmtId="168" fontId="10" fillId="26" borderId="27" xfId="4" applyFont="1" applyFill="1" applyBorder="1" applyAlignment="1" applyProtection="1">
      <alignment horizontal="center" vertical="center"/>
    </xf>
    <xf numFmtId="164" fontId="12" fillId="27" borderId="26" xfId="4" applyNumberFormat="1" applyFont="1" applyFill="1" applyBorder="1" applyAlignment="1" applyProtection="1">
      <alignment horizontal="center" vertical="center"/>
    </xf>
    <xf numFmtId="165" fontId="11" fillId="27" borderId="3" xfId="4" applyNumberFormat="1" applyFont="1" applyFill="1" applyBorder="1" applyAlignment="1" applyProtection="1">
      <alignment horizontal="center" vertical="center"/>
    </xf>
    <xf numFmtId="168" fontId="10" fillId="26" borderId="84" xfId="4" applyFont="1" applyFill="1" applyBorder="1" applyAlignment="1" applyProtection="1">
      <alignment horizontal="center" vertical="center"/>
    </xf>
    <xf numFmtId="164" fontId="12" fillId="27" borderId="85" xfId="4" applyNumberFormat="1" applyFont="1" applyFill="1" applyBorder="1" applyAlignment="1" applyProtection="1">
      <alignment horizontal="center" vertical="center"/>
    </xf>
    <xf numFmtId="165" fontId="11" fillId="27" borderId="86" xfId="4" applyNumberFormat="1" applyFont="1" applyFill="1" applyBorder="1" applyAlignment="1" applyProtection="1">
      <alignment horizontal="center" vertical="center"/>
    </xf>
    <xf numFmtId="168" fontId="2" fillId="0" borderId="0" xfId="4" applyBorder="1" applyProtection="1"/>
    <xf numFmtId="168" fontId="2" fillId="0" borderId="0" xfId="4" applyBorder="1" applyAlignment="1" applyProtection="1">
      <alignment horizontal="center" vertical="center"/>
    </xf>
    <xf numFmtId="168" fontId="2" fillId="0" borderId="0" xfId="4" applyProtection="1"/>
    <xf numFmtId="164" fontId="13" fillId="49" borderId="163" xfId="4" applyNumberFormat="1" applyFont="1" applyFill="1" applyBorder="1" applyAlignment="1" applyProtection="1">
      <alignment horizontal="center"/>
      <protection locked="0"/>
    </xf>
    <xf numFmtId="168" fontId="7" fillId="45" borderId="164" xfId="4" applyFont="1" applyFill="1" applyBorder="1" applyAlignment="1">
      <alignment horizontal="center" vertical="center"/>
    </xf>
    <xf numFmtId="164" fontId="10" fillId="9" borderId="2" xfId="4" applyNumberFormat="1" applyFont="1" applyFill="1" applyBorder="1" applyAlignment="1">
      <alignment horizontal="center" vertical="center"/>
    </xf>
    <xf numFmtId="168" fontId="38" fillId="59" borderId="165" xfId="4" applyFont="1" applyFill="1" applyBorder="1" applyAlignment="1">
      <alignment horizontal="left" vertical="center"/>
    </xf>
    <xf numFmtId="168" fontId="38" fillId="59" borderId="166" xfId="4" applyFont="1" applyFill="1" applyBorder="1" applyAlignment="1">
      <alignment horizontal="left" vertical="center"/>
    </xf>
    <xf numFmtId="3" fontId="112" fillId="79" borderId="0" xfId="4" applyNumberFormat="1" applyFont="1" applyFill="1" applyBorder="1" applyAlignment="1">
      <alignment horizontal="center" vertical="center"/>
    </xf>
    <xf numFmtId="1" fontId="116" fillId="19" borderId="2" xfId="4" applyNumberFormat="1" applyFont="1" applyFill="1" applyBorder="1" applyAlignment="1" applyProtection="1">
      <alignment horizontal="center" vertical="center"/>
      <protection locked="0"/>
    </xf>
    <xf numFmtId="168" fontId="98" fillId="5" borderId="4" xfId="4" applyFont="1" applyFill="1" applyBorder="1" applyProtection="1"/>
    <xf numFmtId="166" fontId="12" fillId="3" borderId="6" xfId="4" applyNumberFormat="1" applyFont="1" applyFill="1" applyBorder="1" applyAlignment="1" applyProtection="1">
      <alignment horizontal="right" vertical="center"/>
    </xf>
    <xf numFmtId="166" fontId="118" fillId="3" borderId="13" xfId="2" applyNumberFormat="1" applyFont="1" applyBorder="1" applyAlignment="1" applyProtection="1">
      <alignment vertical="center"/>
    </xf>
    <xf numFmtId="1" fontId="12" fillId="5" borderId="4" xfId="4" applyNumberFormat="1" applyFont="1" applyFill="1" applyBorder="1" applyAlignment="1" applyProtection="1">
      <alignment horizontal="center" vertical="center"/>
      <protection locked="0"/>
    </xf>
    <xf numFmtId="1" fontId="66" fillId="3" borderId="97" xfId="2" applyNumberFormat="1" applyFont="1" applyBorder="1" applyAlignment="1" applyProtection="1">
      <alignment horizontal="center" vertical="center"/>
    </xf>
    <xf numFmtId="168" fontId="98" fillId="5" borderId="12" xfId="4" applyFont="1" applyFill="1" applyBorder="1" applyProtection="1">
      <protection locked="0"/>
    </xf>
    <xf numFmtId="168" fontId="98" fillId="5" borderId="4" xfId="4" applyFont="1" applyFill="1" applyBorder="1" applyProtection="1">
      <protection locked="0"/>
    </xf>
    <xf numFmtId="166" fontId="12" fillId="3" borderId="6" xfId="4" applyNumberFormat="1" applyFont="1" applyFill="1" applyBorder="1" applyAlignment="1" applyProtection="1">
      <alignment horizontal="right" vertical="center"/>
      <protection locked="0"/>
    </xf>
    <xf numFmtId="166" fontId="119" fillId="73" borderId="47" xfId="4" applyNumberFormat="1" applyFont="1" applyFill="1" applyBorder="1" applyAlignment="1" applyProtection="1">
      <alignment horizontal="right" vertical="center"/>
      <protection locked="0"/>
    </xf>
    <xf numFmtId="166" fontId="119" fillId="73" borderId="47" xfId="4" applyNumberFormat="1" applyFont="1" applyFill="1" applyBorder="1" applyAlignment="1" applyProtection="1">
      <alignment horizontal="right" vertical="center"/>
    </xf>
    <xf numFmtId="168" fontId="98" fillId="5" borderId="98" xfId="4" applyFont="1" applyFill="1" applyBorder="1" applyProtection="1">
      <protection locked="0"/>
    </xf>
    <xf numFmtId="168" fontId="98" fillId="5" borderId="99" xfId="4" applyFont="1" applyFill="1" applyBorder="1" applyProtection="1">
      <protection locked="0"/>
    </xf>
    <xf numFmtId="1" fontId="12" fillId="5" borderId="99" xfId="4" applyNumberFormat="1" applyFont="1" applyFill="1" applyBorder="1" applyAlignment="1" applyProtection="1">
      <alignment horizontal="center" vertical="center"/>
      <protection locked="0"/>
    </xf>
    <xf numFmtId="1" fontId="66" fillId="3" borderId="101" xfId="2" applyNumberFormat="1" applyFont="1" applyBorder="1" applyAlignment="1" applyProtection="1">
      <alignment horizontal="center" vertical="center"/>
    </xf>
    <xf numFmtId="168" fontId="120" fillId="5" borderId="0" xfId="4" applyFont="1" applyFill="1" applyBorder="1"/>
    <xf numFmtId="168" fontId="104" fillId="0" borderId="0" xfId="4" applyFont="1" applyAlignment="1">
      <alignment horizontal="center" vertical="center"/>
    </xf>
    <xf numFmtId="168" fontId="104" fillId="0" borderId="0" xfId="4" applyFont="1" applyAlignment="1">
      <alignment horizontal="right" vertical="center"/>
    </xf>
    <xf numFmtId="168" fontId="122" fillId="0" borderId="0" xfId="4" applyFont="1" applyAlignment="1">
      <alignment horizontal="center" vertical="center"/>
    </xf>
    <xf numFmtId="168" fontId="122" fillId="18" borderId="0" xfId="4" applyFont="1" applyFill="1" applyBorder="1" applyAlignment="1">
      <alignment horizontal="center" vertical="center"/>
    </xf>
    <xf numFmtId="168" fontId="122" fillId="5" borderId="0" xfId="4" applyFont="1" applyFill="1" applyBorder="1" applyAlignment="1">
      <alignment horizontal="center" vertical="center"/>
    </xf>
    <xf numFmtId="168" fontId="122" fillId="0" borderId="0" xfId="4" applyFont="1" applyAlignment="1">
      <alignment horizontal="right" vertical="center"/>
    </xf>
    <xf numFmtId="168" fontId="123" fillId="0" borderId="0" xfId="4" applyFont="1"/>
    <xf numFmtId="168" fontId="124" fillId="18" borderId="4" xfId="4" applyFont="1" applyFill="1" applyBorder="1" applyAlignment="1" applyProtection="1">
      <alignment horizontal="center" vertical="center"/>
      <protection locked="0"/>
    </xf>
    <xf numFmtId="168" fontId="124" fillId="19" borderId="4" xfId="4" applyFont="1" applyFill="1" applyBorder="1" applyAlignment="1" applyProtection="1">
      <alignment horizontal="center" vertical="center"/>
      <protection locked="0"/>
    </xf>
    <xf numFmtId="168" fontId="74" fillId="19" borderId="4" xfId="4" applyFont="1" applyFill="1" applyBorder="1" applyAlignment="1" applyProtection="1">
      <alignment horizontal="center" vertical="center"/>
      <protection locked="0"/>
    </xf>
    <xf numFmtId="4" fontId="116" fillId="19" borderId="4" xfId="4" applyNumberFormat="1" applyFont="1" applyFill="1" applyBorder="1" applyAlignment="1" applyProtection="1">
      <alignment horizontal="right" vertical="center"/>
      <protection locked="0"/>
    </xf>
    <xf numFmtId="3" fontId="116" fillId="19" borderId="5" xfId="4" applyNumberFormat="1" applyFont="1" applyFill="1" applyBorder="1" applyAlignment="1" applyProtection="1">
      <alignment horizontal="center" vertical="center"/>
      <protection locked="0"/>
    </xf>
    <xf numFmtId="165" fontId="124" fillId="19" borderId="5" xfId="4" applyNumberFormat="1" applyFont="1" applyFill="1" applyBorder="1" applyAlignment="1" applyProtection="1">
      <alignment horizontal="center" vertical="center"/>
      <protection locked="0"/>
    </xf>
    <xf numFmtId="168" fontId="104" fillId="0" borderId="4" xfId="4" applyFont="1" applyBorder="1" applyAlignment="1">
      <alignment horizontal="center" vertical="center"/>
    </xf>
    <xf numFmtId="168" fontId="104" fillId="19" borderId="4" xfId="4" applyFont="1" applyFill="1" applyBorder="1" applyAlignment="1" applyProtection="1">
      <alignment horizontal="center" vertical="center"/>
      <protection locked="0"/>
    </xf>
    <xf numFmtId="168" fontId="104" fillId="18" borderId="4" xfId="4" applyFont="1" applyFill="1" applyBorder="1" applyAlignment="1" applyProtection="1">
      <alignment horizontal="center" vertical="center"/>
      <protection locked="0"/>
    </xf>
    <xf numFmtId="167" fontId="104" fillId="0" borderId="4" xfId="4" applyNumberFormat="1" applyFont="1" applyBorder="1" applyAlignment="1">
      <alignment horizontal="center" vertical="center"/>
    </xf>
    <xf numFmtId="168" fontId="104" fillId="0" borderId="4" xfId="4" applyFont="1" applyBorder="1" applyAlignment="1" applyProtection="1">
      <alignment horizontal="center" vertical="center"/>
      <protection locked="0"/>
    </xf>
    <xf numFmtId="167" fontId="104" fillId="0" borderId="4" xfId="4" applyNumberFormat="1" applyFont="1" applyBorder="1" applyAlignment="1" applyProtection="1">
      <alignment horizontal="center" vertical="center"/>
      <protection locked="0"/>
    </xf>
    <xf numFmtId="168" fontId="74" fillId="0" borderId="4" xfId="4" applyFont="1" applyBorder="1" applyAlignment="1" applyProtection="1">
      <alignment horizontal="center" vertical="center"/>
      <protection locked="0"/>
    </xf>
    <xf numFmtId="4" fontId="104" fillId="0" borderId="4" xfId="4" applyNumberFormat="1" applyFont="1" applyBorder="1" applyAlignment="1">
      <alignment horizontal="right" vertical="center"/>
    </xf>
    <xf numFmtId="165" fontId="74" fillId="19" borderId="5" xfId="4" applyNumberFormat="1" applyFont="1" applyFill="1" applyBorder="1" applyAlignment="1" applyProtection="1">
      <alignment horizontal="center" vertical="center"/>
      <protection locked="0"/>
    </xf>
    <xf numFmtId="168" fontId="74" fillId="19" borderId="0" xfId="4" applyFont="1" applyFill="1" applyBorder="1" applyAlignment="1">
      <alignment horizontal="left" vertical="center"/>
    </xf>
    <xf numFmtId="168" fontId="104" fillId="0" borderId="0" xfId="4" applyFont="1" applyBorder="1" applyAlignment="1">
      <alignment horizontal="left"/>
    </xf>
    <xf numFmtId="168" fontId="104" fillId="0" borderId="0" xfId="4" applyFont="1" applyBorder="1" applyAlignment="1">
      <alignment horizontal="center" vertical="center"/>
    </xf>
    <xf numFmtId="168" fontId="104" fillId="0" borderId="0" xfId="4" applyFont="1" applyBorder="1" applyAlignment="1">
      <alignment horizontal="left" vertical="center"/>
    </xf>
    <xf numFmtId="168" fontId="124" fillId="0" borderId="0" xfId="4" applyFont="1" applyBorder="1" applyAlignment="1">
      <alignment horizontal="center" vertical="center"/>
    </xf>
    <xf numFmtId="168" fontId="124" fillId="5" borderId="0" xfId="4" applyFont="1" applyFill="1" applyBorder="1" applyAlignment="1">
      <alignment horizontal="center" vertical="center"/>
    </xf>
    <xf numFmtId="4" fontId="104" fillId="0" borderId="0" xfId="4" applyNumberFormat="1" applyFont="1" applyBorder="1" applyAlignment="1">
      <alignment horizontal="right" vertical="center"/>
    </xf>
    <xf numFmtId="168" fontId="104" fillId="0" borderId="0" xfId="4" applyFont="1" applyBorder="1" applyAlignment="1">
      <alignment horizontal="right" vertical="center"/>
    </xf>
    <xf numFmtId="168" fontId="116" fillId="19" borderId="4" xfId="4" applyFont="1" applyFill="1" applyBorder="1" applyAlignment="1" applyProtection="1">
      <alignment horizontal="center" vertical="center"/>
      <protection locked="0"/>
    </xf>
    <xf numFmtId="168" fontId="104" fillId="19" borderId="4" xfId="4" applyFont="1" applyFill="1" applyBorder="1" applyAlignment="1" applyProtection="1">
      <alignment vertical="center"/>
      <protection locked="0"/>
    </xf>
    <xf numFmtId="4" fontId="104" fillId="19" borderId="4" xfId="4" applyNumberFormat="1" applyFont="1" applyFill="1" applyBorder="1" applyAlignment="1">
      <alignment horizontal="right" vertical="center"/>
    </xf>
    <xf numFmtId="168" fontId="104" fillId="0" borderId="4" xfId="4" applyFont="1" applyBorder="1" applyAlignment="1" applyProtection="1">
      <alignment vertical="center"/>
      <protection locked="0"/>
    </xf>
    <xf numFmtId="167" fontId="104" fillId="0" borderId="0" xfId="4" applyNumberFormat="1" applyFont="1" applyAlignment="1">
      <alignment horizontal="center" vertical="center"/>
    </xf>
    <xf numFmtId="0" fontId="125" fillId="0" borderId="0" xfId="0" applyFont="1" applyAlignment="1">
      <alignment horizontal="left"/>
    </xf>
    <xf numFmtId="168" fontId="104" fillId="0" borderId="0" xfId="4" applyFont="1" applyAlignment="1">
      <alignment horizontal="center"/>
    </xf>
    <xf numFmtId="4" fontId="104" fillId="0" borderId="0" xfId="4" applyNumberFormat="1" applyFont="1" applyAlignment="1">
      <alignment horizontal="right" vertical="center"/>
    </xf>
    <xf numFmtId="168" fontId="104" fillId="0" borderId="0" xfId="4" applyFont="1" applyBorder="1" applyProtection="1">
      <protection locked="0"/>
    </xf>
    <xf numFmtId="168" fontId="104" fillId="0" borderId="0" xfId="4" applyFont="1" applyBorder="1"/>
    <xf numFmtId="168" fontId="122" fillId="0" borderId="121" xfId="4" applyFont="1" applyBorder="1" applyAlignment="1">
      <alignment horizontal="center" vertical="center"/>
    </xf>
    <xf numFmtId="168" fontId="74" fillId="0" borderId="121" xfId="4" applyFont="1" applyBorder="1" applyAlignment="1">
      <alignment horizontal="center" vertical="center"/>
    </xf>
    <xf numFmtId="168" fontId="74" fillId="5" borderId="121" xfId="4" applyFont="1" applyFill="1" applyBorder="1" applyAlignment="1">
      <alignment horizontal="center" vertical="center"/>
    </xf>
    <xf numFmtId="168" fontId="116" fillId="0" borderId="0" xfId="4" applyFont="1" applyBorder="1"/>
    <xf numFmtId="168" fontId="104" fillId="0" borderId="4" xfId="4" applyFont="1" applyBorder="1" applyProtection="1">
      <protection locked="0"/>
    </xf>
    <xf numFmtId="4" fontId="104" fillId="0" borderId="4" xfId="4" applyNumberFormat="1" applyFont="1" applyBorder="1" applyAlignment="1" applyProtection="1">
      <alignment horizontal="right" vertical="center"/>
      <protection locked="0"/>
    </xf>
    <xf numFmtId="167" fontId="104" fillId="0" borderId="0" xfId="4" applyNumberFormat="1" applyFont="1" applyAlignment="1" applyProtection="1">
      <alignment horizontal="center" vertical="center"/>
      <protection locked="0"/>
    </xf>
    <xf numFmtId="167" fontId="104" fillId="0" borderId="0" xfId="4" applyNumberFormat="1" applyFont="1" applyBorder="1" applyAlignment="1" applyProtection="1">
      <alignment horizontal="center" vertical="center"/>
      <protection locked="0"/>
    </xf>
    <xf numFmtId="168" fontId="124" fillId="0" borderId="4" xfId="4" applyFont="1" applyBorder="1" applyAlignment="1" applyProtection="1">
      <alignment horizontal="center" vertical="center"/>
      <protection locked="0"/>
    </xf>
    <xf numFmtId="168" fontId="124" fillId="5" borderId="4" xfId="4" applyFont="1" applyFill="1" applyBorder="1" applyAlignment="1" applyProtection="1">
      <alignment horizontal="center" vertical="center"/>
      <protection locked="0"/>
    </xf>
    <xf numFmtId="168" fontId="104" fillId="0" borderId="0" xfId="4" applyFont="1" applyAlignment="1" applyProtection="1">
      <alignment horizontal="center" vertical="center"/>
      <protection locked="0"/>
    </xf>
    <xf numFmtId="167" fontId="104" fillId="0" borderId="0" xfId="4" applyNumberFormat="1" applyFont="1" applyBorder="1" applyAlignment="1">
      <alignment horizontal="center" vertical="center"/>
    </xf>
    <xf numFmtId="4" fontId="122" fillId="0" borderId="0" xfId="4" applyNumberFormat="1" applyFont="1" applyAlignment="1">
      <alignment horizontal="right" vertical="center"/>
    </xf>
    <xf numFmtId="168" fontId="124" fillId="19" borderId="122" xfId="4" applyFont="1" applyFill="1" applyBorder="1" applyAlignment="1" applyProtection="1">
      <alignment vertical="center"/>
      <protection locked="0"/>
    </xf>
    <xf numFmtId="168" fontId="124" fillId="0" borderId="122" xfId="4" applyFont="1" applyBorder="1" applyProtection="1">
      <protection locked="0"/>
    </xf>
    <xf numFmtId="168" fontId="104" fillId="0" borderId="122" xfId="4" applyFont="1" applyBorder="1" applyAlignment="1" applyProtection="1">
      <alignment horizontal="right" vertical="center"/>
      <protection locked="0"/>
    </xf>
    <xf numFmtId="168" fontId="104" fillId="0" borderId="122" xfId="4" applyFont="1" applyBorder="1" applyAlignment="1">
      <alignment horizontal="right" vertical="center"/>
    </xf>
    <xf numFmtId="168" fontId="124" fillId="0" borderId="4" xfId="4" applyFont="1" applyBorder="1" applyProtection="1">
      <protection locked="0"/>
    </xf>
    <xf numFmtId="168" fontId="124" fillId="0" borderId="4" xfId="4" applyFont="1" applyBorder="1"/>
    <xf numFmtId="4" fontId="104" fillId="0" borderId="122" xfId="4" applyNumberFormat="1" applyFont="1" applyBorder="1" applyAlignment="1">
      <alignment horizontal="right" vertical="center"/>
    </xf>
    <xf numFmtId="168" fontId="126" fillId="0" borderId="0" xfId="9" applyNumberFormat="1" applyFont="1" applyBorder="1" applyAlignment="1" applyProtection="1">
      <alignment horizontal="left" vertical="center"/>
      <protection locked="0"/>
    </xf>
    <xf numFmtId="168" fontId="97" fillId="0" borderId="122" xfId="4" applyFont="1" applyBorder="1" applyAlignment="1" applyProtection="1">
      <alignment horizontal="left"/>
      <protection locked="0"/>
    </xf>
    <xf numFmtId="165" fontId="127" fillId="3" borderId="19" xfId="4" applyNumberFormat="1" applyFont="1" applyFill="1" applyBorder="1" applyAlignment="1" applyProtection="1">
      <alignment horizontal="right" vertical="center"/>
      <protection locked="0"/>
    </xf>
    <xf numFmtId="165" fontId="127" fillId="3" borderId="116" xfId="4" applyNumberFormat="1" applyFont="1" applyFill="1" applyBorder="1" applyAlignment="1" applyProtection="1">
      <alignment horizontal="right" vertical="center"/>
      <protection locked="0"/>
    </xf>
    <xf numFmtId="165" fontId="98" fillId="5" borderId="5" xfId="4" applyNumberFormat="1" applyFont="1" applyFill="1" applyBorder="1" applyAlignment="1" applyProtection="1">
      <alignment horizontal="center" vertical="center"/>
      <protection locked="0"/>
    </xf>
    <xf numFmtId="3" fontId="99" fillId="52" borderId="2" xfId="4" applyNumberFormat="1" applyFont="1" applyFill="1" applyBorder="1" applyAlignment="1" applyProtection="1">
      <alignment horizontal="center" vertical="center"/>
      <protection locked="0"/>
    </xf>
    <xf numFmtId="3" fontId="118" fillId="3" borderId="114" xfId="2" applyNumberFormat="1" applyFont="1" applyBorder="1" applyAlignment="1" applyProtection="1">
      <alignment horizontal="center" vertical="center"/>
    </xf>
    <xf numFmtId="165" fontId="98" fillId="5" borderId="4" xfId="4" applyNumberFormat="1" applyFont="1" applyFill="1" applyBorder="1" applyAlignment="1" applyProtection="1">
      <alignment horizontal="center" vertical="center"/>
      <protection locked="0"/>
    </xf>
    <xf numFmtId="165" fontId="98" fillId="5" borderId="117" xfId="4" applyNumberFormat="1" applyFont="1" applyFill="1" applyBorder="1" applyAlignment="1" applyProtection="1">
      <alignment horizontal="center" vertical="center"/>
      <protection locked="0"/>
    </xf>
    <xf numFmtId="165" fontId="98" fillId="5" borderId="118" xfId="4" applyNumberFormat="1" applyFont="1" applyFill="1" applyBorder="1" applyAlignment="1" applyProtection="1">
      <alignment horizontal="center" vertical="center"/>
      <protection locked="0"/>
    </xf>
    <xf numFmtId="3" fontId="118" fillId="3" borderId="119" xfId="2" applyNumberFormat="1" applyFont="1" applyBorder="1" applyAlignment="1" applyProtection="1">
      <alignment horizontal="center" vertical="center"/>
    </xf>
    <xf numFmtId="1" fontId="12" fillId="5" borderId="48" xfId="4" applyNumberFormat="1" applyFont="1" applyFill="1" applyBorder="1" applyAlignment="1" applyProtection="1">
      <alignment horizontal="center" vertical="center"/>
      <protection locked="0"/>
    </xf>
    <xf numFmtId="168" fontId="61" fillId="42" borderId="0" xfId="4" applyFont="1" applyFill="1" applyAlignment="1">
      <alignment horizontal="center" vertical="center"/>
    </xf>
    <xf numFmtId="3" fontId="73" fillId="19" borderId="5" xfId="4" applyNumberFormat="1" applyFont="1" applyFill="1" applyBorder="1" applyAlignment="1" applyProtection="1">
      <alignment horizontal="center" vertical="center"/>
      <protection locked="0"/>
    </xf>
    <xf numFmtId="1" fontId="106" fillId="19" borderId="152" xfId="4" applyNumberFormat="1" applyFont="1" applyFill="1" applyBorder="1" applyAlignment="1" applyProtection="1">
      <alignment horizontal="center" vertical="center"/>
      <protection locked="0"/>
    </xf>
    <xf numFmtId="4" fontId="104" fillId="19" borderId="6" xfId="4" applyNumberFormat="1" applyFont="1" applyFill="1" applyBorder="1" applyAlignment="1">
      <alignment horizontal="right" vertical="center"/>
    </xf>
    <xf numFmtId="168" fontId="128" fillId="25" borderId="4" xfId="4" applyFont="1" applyFill="1" applyBorder="1" applyAlignment="1" applyProtection="1">
      <alignment horizontal="left" vertical="center"/>
      <protection locked="0"/>
    </xf>
    <xf numFmtId="168" fontId="51" fillId="70" borderId="105" xfId="4" applyFont="1" applyFill="1" applyBorder="1" applyAlignment="1" applyProtection="1">
      <alignment vertical="center"/>
      <protection locked="0"/>
    </xf>
    <xf numFmtId="168" fontId="98" fillId="0" borderId="0" xfId="4" applyFont="1"/>
    <xf numFmtId="168" fontId="131" fillId="19" borderId="4" xfId="9" applyNumberFormat="1" applyFont="1" applyFill="1" applyBorder="1" applyAlignment="1" applyProtection="1">
      <alignment horizontal="left" vertical="center"/>
      <protection locked="0"/>
    </xf>
    <xf numFmtId="168" fontId="132" fillId="19" borderId="0" xfId="4" applyFont="1" applyFill="1" applyBorder="1" applyAlignment="1">
      <alignment horizontal="left" vertical="center"/>
    </xf>
    <xf numFmtId="168" fontId="131" fillId="19" borderId="4" xfId="9" applyNumberFormat="1" applyFont="1" applyFill="1" applyBorder="1" applyAlignment="1" applyProtection="1">
      <alignment vertical="center"/>
      <protection locked="0"/>
    </xf>
    <xf numFmtId="168" fontId="131" fillId="0" borderId="4" xfId="9" applyNumberFormat="1" applyFont="1" applyBorder="1" applyProtection="1">
      <protection locked="0"/>
    </xf>
    <xf numFmtId="164" fontId="19" fillId="9" borderId="32" xfId="4" applyNumberFormat="1" applyFont="1" applyFill="1" applyBorder="1" applyAlignment="1">
      <alignment horizontal="center" vertical="center"/>
    </xf>
    <xf numFmtId="1" fontId="19" fillId="17" borderId="139" xfId="4" applyNumberFormat="1" applyFont="1" applyFill="1" applyBorder="1" applyAlignment="1" applyProtection="1">
      <alignment horizontal="center" vertical="center"/>
      <protection locked="0"/>
    </xf>
    <xf numFmtId="169" fontId="56" fillId="81" borderId="147" xfId="4" applyNumberFormat="1" applyFont="1" applyFill="1" applyBorder="1" applyAlignment="1">
      <alignment horizontal="center" vertical="center"/>
    </xf>
    <xf numFmtId="165" fontId="133" fillId="82" borderId="41" xfId="4" applyNumberFormat="1" applyFont="1" applyFill="1" applyBorder="1" applyAlignment="1">
      <alignment horizontal="center" vertical="center"/>
    </xf>
    <xf numFmtId="168" fontId="134" fillId="83" borderId="53" xfId="4" applyFont="1" applyFill="1" applyBorder="1" applyAlignment="1">
      <alignment horizontal="center" vertical="center"/>
    </xf>
    <xf numFmtId="168" fontId="116" fillId="0" borderId="0" xfId="4" applyFont="1"/>
    <xf numFmtId="168" fontId="73" fillId="0" borderId="4" xfId="4" applyFont="1" applyBorder="1" applyAlignment="1" applyProtection="1">
      <alignment horizontal="center" vertical="center"/>
      <protection locked="0"/>
    </xf>
    <xf numFmtId="168" fontId="84" fillId="56" borderId="167" xfId="4" applyFont="1" applyFill="1" applyBorder="1" applyAlignment="1">
      <alignment horizontal="center" vertical="center"/>
    </xf>
    <xf numFmtId="165" fontId="16" fillId="10" borderId="168" xfId="4" applyNumberFormat="1" applyFont="1" applyFill="1" applyBorder="1" applyAlignment="1">
      <alignment horizontal="left" vertical="center"/>
    </xf>
    <xf numFmtId="168" fontId="63" fillId="44" borderId="171" xfId="4" applyFont="1" applyFill="1" applyBorder="1" applyAlignment="1" applyProtection="1">
      <alignment horizontal="left" vertical="center"/>
      <protection locked="0"/>
    </xf>
    <xf numFmtId="168" fontId="63" fillId="44" borderId="172" xfId="4" applyFont="1" applyFill="1" applyBorder="1" applyAlignment="1" applyProtection="1">
      <alignment horizontal="left" vertical="center"/>
      <protection locked="0"/>
    </xf>
    <xf numFmtId="168" fontId="63" fillId="44" borderId="173" xfId="4" applyFont="1" applyFill="1" applyBorder="1" applyAlignment="1" applyProtection="1">
      <alignment horizontal="left" vertical="center"/>
      <protection locked="0"/>
    </xf>
    <xf numFmtId="168" fontId="2" fillId="0" borderId="149" xfId="4" applyBorder="1"/>
    <xf numFmtId="168" fontId="2" fillId="5" borderId="115" xfId="4" applyFill="1" applyBorder="1"/>
    <xf numFmtId="168" fontId="39" fillId="0" borderId="115" xfId="4" applyFont="1" applyBorder="1"/>
    <xf numFmtId="168" fontId="2" fillId="0" borderId="115" xfId="4" applyBorder="1"/>
    <xf numFmtId="167" fontId="64" fillId="0" borderId="174" xfId="4" applyNumberFormat="1" applyFont="1" applyBorder="1" applyAlignment="1">
      <alignment horizontal="center" vertical="center"/>
    </xf>
    <xf numFmtId="164" fontId="10" fillId="9" borderId="108" xfId="4" applyNumberFormat="1" applyFont="1" applyFill="1" applyBorder="1" applyAlignment="1">
      <alignment horizontal="center" vertical="center"/>
    </xf>
    <xf numFmtId="168" fontId="104" fillId="0" borderId="11" xfId="4" applyFont="1" applyBorder="1" applyAlignment="1">
      <alignment horizontal="center"/>
    </xf>
    <xf numFmtId="168" fontId="129" fillId="5" borderId="0" xfId="4" applyFont="1" applyFill="1" applyBorder="1" applyAlignment="1">
      <alignment horizontal="center"/>
    </xf>
    <xf numFmtId="168" fontId="122" fillId="0" borderId="4" xfId="4" applyFont="1" applyBorder="1"/>
    <xf numFmtId="167" fontId="122" fillId="0" borderId="4" xfId="4" applyNumberFormat="1" applyFont="1" applyBorder="1"/>
    <xf numFmtId="168" fontId="104" fillId="0" borderId="4" xfId="4" applyFont="1" applyBorder="1"/>
    <xf numFmtId="168" fontId="122" fillId="0" borderId="4" xfId="4" applyFont="1" applyBorder="1" applyAlignment="1">
      <alignment horizontal="center" vertical="center"/>
    </xf>
    <xf numFmtId="168" fontId="122" fillId="0" borderId="4" xfId="4" applyFont="1" applyBorder="1" applyAlignment="1">
      <alignment horizontal="right" vertical="center"/>
    </xf>
    <xf numFmtId="167" fontId="60" fillId="0" borderId="4" xfId="4" applyNumberFormat="1" applyFont="1" applyBorder="1" applyAlignment="1">
      <alignment horizontal="left" vertical="center"/>
    </xf>
    <xf numFmtId="168" fontId="60" fillId="0" borderId="4" xfId="4" applyFont="1" applyBorder="1" applyAlignment="1">
      <alignment horizontal="right" vertical="center"/>
    </xf>
    <xf numFmtId="168" fontId="104" fillId="0" borderId="4" xfId="4" applyFont="1" applyBorder="1" applyAlignment="1">
      <alignment vertical="center"/>
    </xf>
    <xf numFmtId="168" fontId="104" fillId="0" borderId="4" xfId="4" applyFont="1" applyBorder="1" applyAlignment="1">
      <alignment horizontal="right" vertical="center"/>
    </xf>
    <xf numFmtId="168" fontId="98" fillId="0" borderId="4" xfId="4" applyFont="1" applyBorder="1"/>
    <xf numFmtId="4" fontId="104" fillId="0" borderId="122" xfId="4" applyNumberFormat="1" applyFont="1" applyBorder="1" applyAlignment="1" applyProtection="1">
      <alignment horizontal="right" vertical="center"/>
      <protection locked="0"/>
    </xf>
    <xf numFmtId="168" fontId="74" fillId="60" borderId="2" xfId="4" applyFont="1" applyFill="1" applyBorder="1" applyAlignment="1">
      <alignment horizontal="center" vertical="center"/>
    </xf>
    <xf numFmtId="168" fontId="97" fillId="0" borderId="155" xfId="4" applyFont="1" applyBorder="1" applyAlignment="1">
      <alignment horizontal="left"/>
    </xf>
    <xf numFmtId="165" fontId="18" fillId="84" borderId="169" xfId="4" applyNumberFormat="1" applyFont="1" applyFill="1" applyBorder="1" applyAlignment="1">
      <alignment horizontal="left" vertical="center"/>
    </xf>
    <xf numFmtId="165" fontId="19" fillId="9" borderId="63" xfId="4" applyNumberFormat="1" applyFont="1" applyFill="1" applyBorder="1" applyAlignment="1">
      <alignment horizontal="center" vertical="center"/>
    </xf>
    <xf numFmtId="165" fontId="19" fillId="9" borderId="53" xfId="4" applyNumberFormat="1" applyFont="1" applyFill="1" applyBorder="1" applyAlignment="1">
      <alignment horizontal="center" vertical="center"/>
    </xf>
    <xf numFmtId="168" fontId="73" fillId="19" borderId="4" xfId="4" applyFont="1" applyFill="1" applyBorder="1" applyAlignment="1" applyProtection="1">
      <alignment horizontal="center" vertical="center"/>
      <protection locked="0"/>
    </xf>
    <xf numFmtId="168" fontId="55" fillId="13" borderId="0" xfId="4" applyFont="1" applyFill="1" applyBorder="1" applyAlignment="1">
      <alignment horizontal="center" vertical="center" wrapText="1"/>
    </xf>
    <xf numFmtId="1" fontId="135" fillId="13" borderId="0" xfId="4" applyNumberFormat="1" applyFont="1" applyFill="1" applyBorder="1" applyAlignment="1" applyProtection="1">
      <alignment horizontal="center" vertical="center"/>
      <protection locked="0"/>
    </xf>
    <xf numFmtId="168" fontId="63" fillId="30" borderId="176" xfId="4" applyFont="1" applyFill="1" applyBorder="1" applyAlignment="1">
      <alignment horizontal="center" vertical="center"/>
    </xf>
    <xf numFmtId="1" fontId="62" fillId="31" borderId="177" xfId="4" applyNumberFormat="1" applyFont="1" applyFill="1" applyBorder="1" applyAlignment="1">
      <alignment horizontal="center" vertical="center"/>
    </xf>
    <xf numFmtId="168" fontId="111" fillId="58" borderId="178" xfId="4" applyFont="1" applyFill="1" applyBorder="1" applyAlignment="1">
      <alignment horizontal="left" vertical="center" wrapText="1"/>
    </xf>
    <xf numFmtId="168" fontId="51" fillId="47" borderId="179" xfId="4" applyFont="1" applyFill="1" applyBorder="1" applyAlignment="1">
      <alignment horizontal="center" vertical="center"/>
    </xf>
    <xf numFmtId="165" fontId="11" fillId="5" borderId="175" xfId="4" applyNumberFormat="1" applyFont="1" applyFill="1" applyBorder="1" applyAlignment="1" applyProtection="1">
      <alignment horizontal="center" vertical="center"/>
      <protection locked="0"/>
    </xf>
    <xf numFmtId="165" fontId="11" fillId="5" borderId="180" xfId="4" applyNumberFormat="1" applyFont="1" applyFill="1" applyBorder="1" applyAlignment="1" applyProtection="1">
      <alignment horizontal="center" vertical="center"/>
      <protection locked="0"/>
    </xf>
    <xf numFmtId="165" fontId="11" fillId="5" borderId="181" xfId="4" applyNumberFormat="1" applyFont="1" applyFill="1" applyBorder="1" applyAlignment="1" applyProtection="1">
      <alignment horizontal="center" vertical="center"/>
      <protection locked="0"/>
    </xf>
    <xf numFmtId="164" fontId="13" fillId="48" borderId="182" xfId="4" applyNumberFormat="1" applyFont="1" applyFill="1" applyBorder="1" applyAlignment="1" applyProtection="1">
      <alignment horizontal="center"/>
    </xf>
    <xf numFmtId="168" fontId="63" fillId="30" borderId="168" xfId="4" applyFont="1" applyFill="1" applyBorder="1" applyAlignment="1">
      <alignment horizontal="center" vertical="center"/>
    </xf>
    <xf numFmtId="165" fontId="62" fillId="31" borderId="183" xfId="4" applyNumberFormat="1" applyFont="1" applyFill="1" applyBorder="1" applyAlignment="1">
      <alignment horizontal="center" vertical="center"/>
    </xf>
    <xf numFmtId="168" fontId="36" fillId="0" borderId="102" xfId="4" applyFont="1" applyBorder="1" applyAlignment="1">
      <alignment horizontal="center" vertical="center"/>
    </xf>
    <xf numFmtId="168" fontId="51" fillId="47" borderId="184" xfId="4" applyFont="1" applyFill="1" applyBorder="1" applyAlignment="1">
      <alignment horizontal="center" vertical="center"/>
    </xf>
    <xf numFmtId="164" fontId="13" fillId="48" borderId="185" xfId="4" applyNumberFormat="1" applyFont="1" applyFill="1" applyBorder="1" applyAlignment="1" applyProtection="1">
      <alignment horizontal="center"/>
    </xf>
    <xf numFmtId="168" fontId="114" fillId="19" borderId="0" xfId="4" applyFont="1" applyFill="1" applyBorder="1" applyAlignment="1">
      <alignment horizontal="center" vertical="center"/>
    </xf>
    <xf numFmtId="168" fontId="83" fillId="19" borderId="0" xfId="4" applyFont="1" applyFill="1" applyBorder="1" applyAlignment="1">
      <alignment vertical="center"/>
    </xf>
    <xf numFmtId="168" fontId="107" fillId="19" borderId="0" xfId="4" applyFont="1" applyFill="1" applyBorder="1" applyAlignment="1">
      <alignment vertical="center"/>
    </xf>
    <xf numFmtId="168" fontId="55" fillId="63" borderId="186" xfId="4" applyFont="1" applyFill="1" applyBorder="1" applyAlignment="1">
      <alignment horizontal="center" vertical="center" wrapText="1"/>
    </xf>
    <xf numFmtId="1" fontId="79" fillId="56" borderId="187" xfId="4" applyNumberFormat="1" applyFont="1" applyFill="1" applyBorder="1" applyAlignment="1" applyProtection="1">
      <alignment horizontal="center" vertical="center"/>
      <protection locked="0"/>
    </xf>
    <xf numFmtId="168" fontId="55" fillId="80" borderId="188" xfId="4" applyFont="1" applyFill="1" applyBorder="1" applyAlignment="1">
      <alignment horizontal="center" vertical="center" wrapText="1"/>
    </xf>
    <xf numFmtId="1" fontId="79" fillId="85" borderId="187" xfId="4" applyNumberFormat="1" applyFont="1" applyFill="1" applyBorder="1" applyAlignment="1" applyProtection="1">
      <alignment horizontal="center" vertical="center"/>
      <protection locked="0"/>
    </xf>
    <xf numFmtId="168" fontId="55" fillId="47" borderId="188" xfId="4" applyFont="1" applyFill="1" applyBorder="1" applyAlignment="1">
      <alignment horizontal="center" vertical="center" wrapText="1"/>
    </xf>
    <xf numFmtId="1" fontId="79" fillId="86" borderId="28" xfId="4" applyNumberFormat="1" applyFont="1" applyFill="1" applyBorder="1" applyAlignment="1" applyProtection="1">
      <alignment horizontal="center" vertical="center"/>
      <protection locked="0"/>
    </xf>
    <xf numFmtId="164" fontId="44" fillId="87" borderId="10" xfId="4" applyNumberFormat="1" applyFont="1" applyFill="1" applyBorder="1" applyAlignment="1">
      <alignment horizontal="left" vertical="center"/>
    </xf>
    <xf numFmtId="2" fontId="114" fillId="88" borderId="130" xfId="4" applyNumberFormat="1" applyFont="1" applyFill="1" applyBorder="1" applyAlignment="1">
      <alignment horizontal="center" vertical="center"/>
    </xf>
    <xf numFmtId="0" fontId="46" fillId="0" borderId="0" xfId="0" applyFont="1"/>
    <xf numFmtId="49" fontId="64" fillId="0" borderId="0" xfId="4" applyNumberFormat="1" applyFont="1" applyAlignment="1">
      <alignment horizontal="center" vertical="center"/>
    </xf>
    <xf numFmtId="168" fontId="51" fillId="77" borderId="102" xfId="4" applyFont="1" applyFill="1" applyBorder="1" applyAlignment="1">
      <alignment horizontal="left" vertical="center"/>
    </xf>
    <xf numFmtId="168" fontId="51" fillId="89" borderId="170" xfId="4" applyFont="1" applyFill="1" applyBorder="1" applyAlignment="1" applyProtection="1">
      <alignment vertical="center"/>
      <protection locked="0"/>
    </xf>
    <xf numFmtId="168" fontId="51" fillId="77" borderId="9" xfId="4" applyFont="1" applyFill="1" applyBorder="1" applyAlignment="1">
      <alignment horizontal="left" vertical="center"/>
    </xf>
    <xf numFmtId="168" fontId="51" fillId="89" borderId="105" xfId="4" applyFont="1" applyFill="1" applyBorder="1" applyAlignment="1" applyProtection="1">
      <alignment vertical="center"/>
      <protection locked="0"/>
    </xf>
    <xf numFmtId="168" fontId="126" fillId="0" borderId="4" xfId="9" applyNumberFormat="1" applyFont="1" applyBorder="1" applyAlignment="1">
      <alignment horizontal="center" vertical="center"/>
    </xf>
    <xf numFmtId="168" fontId="51" fillId="59" borderId="64" xfId="4" applyFont="1" applyFill="1" applyBorder="1" applyAlignment="1">
      <alignment horizontal="center" vertical="center"/>
    </xf>
    <xf numFmtId="168" fontId="124" fillId="90" borderId="4" xfId="4" applyFont="1" applyFill="1" applyBorder="1" applyAlignment="1" applyProtection="1">
      <alignment horizontal="center" vertical="center"/>
      <protection locked="0"/>
    </xf>
    <xf numFmtId="168" fontId="124" fillId="12" borderId="4" xfId="4" applyFont="1" applyFill="1" applyBorder="1" applyAlignment="1" applyProtection="1">
      <alignment horizontal="center" vertical="center"/>
      <protection locked="0"/>
    </xf>
    <xf numFmtId="168" fontId="74" fillId="12" borderId="4" xfId="4" applyFont="1" applyFill="1" applyBorder="1" applyAlignment="1" applyProtection="1">
      <alignment horizontal="center" vertical="center"/>
      <protection locked="0"/>
    </xf>
    <xf numFmtId="168" fontId="78" fillId="18" borderId="0" xfId="4" applyFont="1" applyFill="1" applyBorder="1" applyAlignment="1">
      <alignment horizontal="center"/>
    </xf>
    <xf numFmtId="3" fontId="116" fillId="12" borderId="5" xfId="4" applyNumberFormat="1" applyFont="1" applyFill="1" applyBorder="1" applyAlignment="1" applyProtection="1">
      <alignment horizontal="center" vertical="center"/>
      <protection locked="0"/>
    </xf>
    <xf numFmtId="168" fontId="136" fillId="19" borderId="4" xfId="9" applyNumberFormat="1" applyFont="1" applyFill="1" applyBorder="1" applyAlignment="1" applyProtection="1">
      <alignment horizontal="left" vertical="center"/>
      <protection locked="0"/>
    </xf>
    <xf numFmtId="168" fontId="55" fillId="89" borderId="170" xfId="4" applyFont="1" applyFill="1" applyBorder="1" applyAlignment="1" applyProtection="1">
      <alignment vertical="center"/>
      <protection locked="0"/>
    </xf>
    <xf numFmtId="168" fontId="55" fillId="70" borderId="4" xfId="4" applyFont="1" applyFill="1" applyBorder="1" applyAlignment="1" applyProtection="1">
      <alignment horizontal="left" vertical="center"/>
      <protection locked="0"/>
    </xf>
    <xf numFmtId="168" fontId="137" fillId="25" borderId="4" xfId="4" applyFont="1" applyFill="1" applyBorder="1" applyAlignment="1" applyProtection="1">
      <alignment horizontal="left" vertical="center"/>
      <protection locked="0"/>
    </xf>
    <xf numFmtId="168" fontId="55" fillId="65" borderId="78" xfId="4" applyFont="1" applyFill="1" applyBorder="1" applyAlignment="1" applyProtection="1">
      <alignment horizontal="left" vertical="center"/>
    </xf>
    <xf numFmtId="168" fontId="55" fillId="65" borderId="81" xfId="4" applyFont="1" applyFill="1" applyBorder="1" applyAlignment="1" applyProtection="1">
      <alignment horizontal="left" vertical="center"/>
    </xf>
    <xf numFmtId="168" fontId="137" fillId="25" borderId="0" xfId="4" applyFont="1" applyFill="1" applyBorder="1" applyAlignment="1" applyProtection="1">
      <alignment horizontal="left" vertical="center"/>
      <protection locked="0"/>
    </xf>
    <xf numFmtId="164" fontId="41" fillId="37" borderId="0" xfId="4" applyNumberFormat="1" applyFont="1" applyFill="1" applyBorder="1" applyAlignment="1">
      <alignment horizontal="center" vertical="center"/>
    </xf>
    <xf numFmtId="165" fontId="22" fillId="3" borderId="0" xfId="4" applyNumberFormat="1" applyFont="1" applyFill="1" applyBorder="1"/>
    <xf numFmtId="168" fontId="45" fillId="15" borderId="0" xfId="4" applyFont="1" applyFill="1" applyBorder="1" applyAlignment="1" applyProtection="1">
      <alignment horizontal="center" vertical="center"/>
      <protection locked="0"/>
    </xf>
    <xf numFmtId="165" fontId="127" fillId="3" borderId="0" xfId="4" applyNumberFormat="1" applyFont="1" applyFill="1" applyBorder="1" applyAlignment="1" applyProtection="1">
      <alignment horizontal="right" vertical="center"/>
      <protection locked="0"/>
    </xf>
    <xf numFmtId="166" fontId="77" fillId="3" borderId="0" xfId="2" applyNumberFormat="1" applyFont="1" applyBorder="1" applyAlignment="1" applyProtection="1">
      <alignment vertical="center"/>
    </xf>
    <xf numFmtId="165" fontId="98" fillId="5" borderId="0" xfId="4" applyNumberFormat="1" applyFont="1" applyFill="1" applyBorder="1" applyAlignment="1" applyProtection="1">
      <alignment horizontal="center" vertical="center"/>
      <protection locked="0"/>
    </xf>
    <xf numFmtId="3" fontId="118" fillId="3" borderId="0" xfId="2" applyNumberFormat="1" applyFont="1" applyBorder="1" applyAlignment="1" applyProtection="1">
      <alignment horizontal="center" vertical="center"/>
    </xf>
    <xf numFmtId="168" fontId="94" fillId="19" borderId="5" xfId="4" applyFont="1" applyFill="1" applyBorder="1" applyAlignment="1" applyProtection="1">
      <alignment vertical="center"/>
      <protection locked="0"/>
    </xf>
    <xf numFmtId="168" fontId="94" fillId="19" borderId="12" xfId="4" applyFont="1" applyFill="1" applyBorder="1" applyAlignment="1" applyProtection="1">
      <alignment vertical="center"/>
      <protection locked="0"/>
    </xf>
    <xf numFmtId="168" fontId="94" fillId="19" borderId="6" xfId="4" applyFont="1" applyFill="1" applyBorder="1" applyAlignment="1" applyProtection="1">
      <alignment vertical="center"/>
      <protection locked="0"/>
    </xf>
    <xf numFmtId="168" fontId="117" fillId="47" borderId="156" xfId="4" applyFont="1" applyFill="1" applyBorder="1" applyAlignment="1">
      <alignment horizontal="left" vertical="center"/>
    </xf>
    <xf numFmtId="168" fontId="117" fillId="47" borderId="157" xfId="4" applyFont="1" applyFill="1" applyBorder="1" applyAlignment="1">
      <alignment horizontal="left" vertical="center"/>
    </xf>
    <xf numFmtId="168" fontId="117" fillId="47" borderId="158" xfId="4" applyFont="1" applyFill="1" applyBorder="1" applyAlignment="1">
      <alignment horizontal="left" vertical="center"/>
    </xf>
    <xf numFmtId="168" fontId="122" fillId="68" borderId="0" xfId="4" applyFont="1" applyFill="1" applyBorder="1" applyAlignment="1">
      <alignment horizontal="left" vertical="top"/>
    </xf>
    <xf numFmtId="168" fontId="121" fillId="68" borderId="0" xfId="4" applyFont="1" applyFill="1" applyAlignment="1">
      <alignment horizontal="left" vertical="top"/>
    </xf>
    <xf numFmtId="168" fontId="61" fillId="42" borderId="5" xfId="4" applyFont="1" applyFill="1" applyBorder="1" applyAlignment="1" applyProtection="1">
      <alignment horizontal="left" vertical="center"/>
      <protection locked="0"/>
    </xf>
    <xf numFmtId="168" fontId="61" fillId="42" borderId="12" xfId="4" applyFont="1" applyFill="1" applyBorder="1" applyAlignment="1" applyProtection="1">
      <alignment horizontal="left" vertical="center"/>
      <protection locked="0"/>
    </xf>
    <xf numFmtId="168" fontId="61" fillId="42" borderId="6" xfId="4" applyFont="1" applyFill="1" applyBorder="1" applyAlignment="1" applyProtection="1">
      <alignment horizontal="left" vertical="center"/>
      <protection locked="0"/>
    </xf>
    <xf numFmtId="168" fontId="124" fillId="19" borderId="13" xfId="4" applyFont="1" applyFill="1" applyBorder="1" applyAlignment="1" applyProtection="1">
      <alignment horizontal="left" vertical="center"/>
      <protection locked="0"/>
    </xf>
    <xf numFmtId="168" fontId="124" fillId="19" borderId="5" xfId="4" applyFont="1" applyFill="1" applyBorder="1" applyAlignment="1" applyProtection="1">
      <alignment horizontal="left" vertical="center"/>
      <protection locked="0"/>
    </xf>
    <xf numFmtId="168" fontId="124" fillId="19" borderId="12" xfId="4" applyFont="1" applyFill="1" applyBorder="1" applyAlignment="1" applyProtection="1">
      <alignment horizontal="left" vertical="center"/>
      <protection locked="0"/>
    </xf>
    <xf numFmtId="168" fontId="124" fillId="19" borderId="6" xfId="4" applyFont="1" applyFill="1" applyBorder="1" applyAlignment="1" applyProtection="1">
      <alignment horizontal="left" vertical="center"/>
      <protection locked="0"/>
    </xf>
    <xf numFmtId="168" fontId="94" fillId="19" borderId="153" xfId="4" applyFont="1" applyFill="1" applyBorder="1" applyAlignment="1" applyProtection="1">
      <alignment vertical="center"/>
      <protection locked="0"/>
    </xf>
    <xf numFmtId="168" fontId="94" fillId="19" borderId="33" xfId="4" applyFont="1" applyFill="1" applyBorder="1" applyAlignment="1" applyProtection="1">
      <alignment vertical="center"/>
      <protection locked="0"/>
    </xf>
    <xf numFmtId="168" fontId="94" fillId="19" borderId="154" xfId="4" applyFont="1" applyFill="1" applyBorder="1" applyAlignment="1" applyProtection="1">
      <alignment vertical="center"/>
      <protection locked="0"/>
    </xf>
    <xf numFmtId="168" fontId="93" fillId="19" borderId="4" xfId="4" applyFont="1" applyFill="1" applyBorder="1" applyAlignment="1">
      <alignment horizontal="left" vertical="center"/>
    </xf>
    <xf numFmtId="168" fontId="51" fillId="47" borderId="9" xfId="4" applyFont="1" applyFill="1" applyBorder="1" applyAlignment="1">
      <alignment horizontal="left" vertical="center"/>
    </xf>
    <xf numFmtId="168" fontId="51" fillId="47" borderId="76" xfId="4" applyFont="1" applyFill="1" applyBorder="1" applyAlignment="1">
      <alignment horizontal="left" vertical="center"/>
    </xf>
    <xf numFmtId="168" fontId="51" fillId="47" borderId="77" xfId="4" applyFont="1" applyFill="1" applyBorder="1" applyAlignment="1">
      <alignment horizontal="left" vertical="center"/>
    </xf>
    <xf numFmtId="168" fontId="97" fillId="0" borderId="123" xfId="4" applyFont="1" applyBorder="1" applyAlignment="1">
      <alignment horizontal="left" vertical="center"/>
    </xf>
    <xf numFmtId="168" fontId="97" fillId="0" borderId="0" xfId="4" applyFont="1" applyBorder="1" applyAlignment="1">
      <alignment horizontal="left" vertical="center"/>
    </xf>
    <xf numFmtId="168" fontId="78" fillId="18" borderId="0" xfId="4" applyFont="1" applyFill="1" applyBorder="1" applyAlignment="1">
      <alignment horizontal="center"/>
    </xf>
    <xf numFmtId="168" fontId="54" fillId="42" borderId="137" xfId="4" applyFont="1" applyFill="1" applyBorder="1" applyAlignment="1">
      <alignment horizontal="center" vertical="center"/>
    </xf>
    <xf numFmtId="168" fontId="54" fillId="42" borderId="20" xfId="4" applyFont="1" applyFill="1" applyBorder="1" applyAlignment="1">
      <alignment horizontal="center" vertical="center"/>
    </xf>
    <xf numFmtId="168" fontId="97" fillId="5" borderId="123" xfId="4" applyFont="1" applyFill="1" applyBorder="1" applyAlignment="1">
      <alignment horizontal="left" vertical="center"/>
    </xf>
    <xf numFmtId="168" fontId="97" fillId="5" borderId="0" xfId="4" applyFont="1" applyFill="1" applyBorder="1" applyAlignment="1">
      <alignment horizontal="left" vertical="center"/>
    </xf>
    <xf numFmtId="168" fontId="97" fillId="5" borderId="127" xfId="4" applyFont="1" applyFill="1" applyBorder="1" applyAlignment="1">
      <alignment horizontal="left" vertical="center"/>
    </xf>
    <xf numFmtId="168" fontId="97" fillId="5" borderId="77" xfId="4" applyFont="1" applyFill="1" applyBorder="1" applyAlignment="1">
      <alignment horizontal="left" vertical="center"/>
    </xf>
    <xf numFmtId="168" fontId="7" fillId="4" borderId="160" xfId="4" applyFont="1" applyFill="1" applyBorder="1" applyAlignment="1">
      <alignment horizontal="center" vertical="center"/>
    </xf>
    <xf numFmtId="168" fontId="7" fillId="4" borderId="76" xfId="4" applyFont="1" applyFill="1" applyBorder="1" applyAlignment="1">
      <alignment horizontal="center" vertical="center"/>
    </xf>
    <xf numFmtId="168" fontId="7" fillId="4" borderId="125" xfId="4" applyFont="1" applyFill="1" applyBorder="1" applyAlignment="1">
      <alignment horizontal="center" vertical="center"/>
    </xf>
    <xf numFmtId="168" fontId="7" fillId="4" borderId="126" xfId="4" applyFont="1" applyFill="1" applyBorder="1" applyAlignment="1">
      <alignment horizontal="center" vertical="center"/>
    </xf>
    <xf numFmtId="168" fontId="7" fillId="4" borderId="124" xfId="4" applyFont="1" applyFill="1" applyBorder="1" applyAlignment="1">
      <alignment horizontal="center" vertical="center"/>
    </xf>
    <xf numFmtId="168" fontId="7" fillId="4" borderId="140" xfId="4" applyFont="1" applyFill="1" applyBorder="1" applyAlignment="1">
      <alignment horizontal="center" vertical="center"/>
    </xf>
    <xf numFmtId="168" fontId="7" fillId="4" borderId="57" xfId="4" applyFont="1" applyFill="1" applyBorder="1" applyAlignment="1">
      <alignment horizontal="center" vertical="center"/>
    </xf>
    <xf numFmtId="3" fontId="90" fillId="5" borderId="150" xfId="4" applyNumberFormat="1" applyFont="1" applyFill="1" applyBorder="1" applyAlignment="1" applyProtection="1">
      <alignment horizontal="center" vertical="center"/>
    </xf>
    <xf numFmtId="3" fontId="90" fillId="5" borderId="151" xfId="4" applyNumberFormat="1" applyFont="1" applyFill="1" applyBorder="1" applyAlignment="1" applyProtection="1">
      <alignment horizontal="center" vertical="center"/>
    </xf>
    <xf numFmtId="167" fontId="97" fillId="0" borderId="4" xfId="4" applyNumberFormat="1" applyFont="1" applyBorder="1" applyAlignment="1">
      <alignment horizontal="left" vertical="center"/>
    </xf>
    <xf numFmtId="164" fontId="109" fillId="69" borderId="14" xfId="4" applyNumberFormat="1" applyFont="1" applyFill="1" applyBorder="1" applyAlignment="1">
      <alignment horizontal="center" vertical="center"/>
    </xf>
    <xf numFmtId="164" fontId="109" fillId="69" borderId="115" xfId="4" applyNumberFormat="1" applyFont="1" applyFill="1" applyBorder="1" applyAlignment="1">
      <alignment horizontal="center" vertical="center"/>
    </xf>
    <xf numFmtId="168" fontId="122" fillId="68" borderId="0" xfId="4" applyFont="1" applyFill="1" applyBorder="1" applyAlignment="1">
      <alignment horizontal="left" vertical="center"/>
    </xf>
    <xf numFmtId="168" fontId="61" fillId="75" borderId="0" xfId="4" applyFont="1" applyFill="1" applyAlignment="1">
      <alignment horizontal="left"/>
    </xf>
    <xf numFmtId="168" fontId="43" fillId="36" borderId="69" xfId="4" applyFont="1" applyFill="1" applyBorder="1" applyAlignment="1">
      <alignment horizontal="center" vertical="center"/>
    </xf>
    <xf numFmtId="168" fontId="43" fillId="36" borderId="159" xfId="4" applyFont="1" applyFill="1" applyBorder="1" applyAlignment="1">
      <alignment horizontal="center" vertical="center"/>
    </xf>
    <xf numFmtId="168" fontId="130" fillId="80" borderId="76" xfId="4" applyFont="1" applyFill="1" applyBorder="1" applyAlignment="1">
      <alignment horizontal="center" vertical="center"/>
    </xf>
    <xf numFmtId="168" fontId="130" fillId="80" borderId="77" xfId="4" applyFont="1" applyFill="1" applyBorder="1" applyAlignment="1">
      <alignment horizontal="center" vertical="center"/>
    </xf>
  </cellXfs>
  <cellStyles count="10">
    <cellStyle name="ConditionalStyle_1" xfId="1" xr:uid="{00000000-0005-0000-0000-000000000000}"/>
    <cellStyle name="Excel Built-in Calculation" xfId="2" xr:uid="{00000000-0005-0000-0000-000001000000}"/>
    <cellStyle name="Excel Built-in Hyperlink" xfId="3" xr:uid="{00000000-0005-0000-0000-000002000000}"/>
    <cellStyle name="Excel Built-in Normal" xfId="4" xr:uid="{00000000-0005-0000-0000-000003000000}"/>
    <cellStyle name="Heading" xfId="5" xr:uid="{00000000-0005-0000-0000-000004000000}"/>
    <cellStyle name="Heading1" xfId="6" xr:uid="{00000000-0005-0000-0000-000005000000}"/>
    <cellStyle name="Link" xfId="9" builtinId="8"/>
    <cellStyle name="Result" xfId="7" xr:uid="{00000000-0005-0000-0000-000006000000}"/>
    <cellStyle name="Result2" xfId="8" xr:uid="{00000000-0005-0000-0000-000007000000}"/>
    <cellStyle name="Standard" xfId="0" builtinId="0" customBuiltin="1"/>
  </cellStyles>
  <dxfs count="71">
    <dxf>
      <font>
        <b val="0"/>
        <i val="0"/>
        <color theme="5"/>
      </font>
      <fill>
        <patternFill>
          <bgColor theme="5" tint="0.79998168889431442"/>
        </patternFill>
      </fill>
    </dxf>
    <dxf>
      <font>
        <b/>
        <i val="0"/>
        <color theme="0"/>
      </font>
      <fill>
        <patternFill>
          <bgColor theme="9" tint="-0.499984740745262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color theme="4" tint="-0.24994659260841701"/>
      </font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theme="4" tint="-0.24994659260841701"/>
      </font>
    </dxf>
    <dxf>
      <font>
        <color rgb="FF006100"/>
      </font>
      <fill>
        <patternFill>
          <bgColor rgb="FFC6EFCE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color theme="4" tint="-0.24994659260841701"/>
      </font>
    </dxf>
    <dxf>
      <font>
        <color theme="4" tint="-0.24994659260841701"/>
      </font>
    </dxf>
    <dxf>
      <font>
        <color rgb="FF9C0006"/>
      </font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3" tint="0.39994506668294322"/>
      </font>
      <fill>
        <patternFill>
          <bgColor theme="3" tint="0.79998168889431442"/>
        </patternFill>
      </fill>
    </dxf>
    <dxf>
      <font>
        <color theme="7" tint="0.79998168889431442"/>
      </font>
      <fill>
        <patternFill>
          <bgColor rgb="FFFF0000"/>
        </patternFill>
      </fill>
    </dxf>
    <dxf>
      <font>
        <b/>
        <i val="0"/>
        <color theme="7" tint="0.59996337778862885"/>
      </font>
      <fill>
        <patternFill>
          <bgColor rgb="FFFF0000"/>
        </patternFill>
      </fill>
    </dxf>
    <dxf>
      <font>
        <b val="0"/>
        <i val="0"/>
        <color theme="5"/>
      </font>
      <fill>
        <patternFill>
          <bgColor theme="5" tint="0.79998168889431442"/>
        </patternFill>
      </fill>
    </dxf>
    <dxf>
      <font>
        <b val="0"/>
        <i val="0"/>
        <color theme="5"/>
      </font>
      <fill>
        <patternFill>
          <bgColor theme="5" tint="0.79998168889431442"/>
        </patternFill>
      </fill>
    </dxf>
    <dxf>
      <font>
        <b val="0"/>
        <i val="0"/>
        <color theme="5"/>
      </font>
      <fill>
        <patternFill>
          <bgColor theme="5" tint="0.79998168889431442"/>
        </patternFill>
      </fill>
    </dxf>
    <dxf>
      <font>
        <b val="0"/>
        <i val="0"/>
        <color theme="5"/>
      </font>
      <fill>
        <patternFill>
          <bgColor theme="5" tint="0.79998168889431442"/>
        </patternFill>
      </fill>
    </dxf>
    <dxf>
      <font>
        <b val="0"/>
        <i val="0"/>
        <color theme="5"/>
      </font>
      <fill>
        <patternFill>
          <bgColor theme="5" tint="0.79998168889431442"/>
        </patternFill>
      </fill>
    </dxf>
    <dxf>
      <font>
        <b val="0"/>
        <i val="0"/>
        <color theme="5"/>
      </font>
      <fill>
        <patternFill>
          <bgColor theme="5" tint="0.79998168889431442"/>
        </patternFill>
      </fill>
    </dxf>
    <dxf>
      <font>
        <b val="0"/>
        <i val="0"/>
        <color theme="5"/>
      </font>
      <fill>
        <patternFill>
          <bgColor theme="5" tint="0.79998168889431442"/>
        </patternFill>
      </fill>
    </dxf>
    <dxf>
      <font>
        <b val="0"/>
        <i val="0"/>
        <color theme="5"/>
      </font>
      <fill>
        <patternFill>
          <bgColor theme="5" tint="0.79998168889431442"/>
        </patternFill>
      </fill>
    </dxf>
    <dxf>
      <font>
        <b val="0"/>
        <i val="0"/>
        <color theme="5"/>
      </font>
      <fill>
        <patternFill>
          <bgColor theme="5" tint="0.79998168889431442"/>
        </patternFill>
      </fill>
    </dxf>
    <dxf>
      <font>
        <b val="0"/>
        <i val="0"/>
        <color theme="5"/>
      </font>
      <fill>
        <patternFill>
          <bgColor theme="5" tint="0.79998168889431442"/>
        </patternFill>
      </fill>
    </dxf>
    <dxf>
      <font>
        <b val="0"/>
        <i val="0"/>
        <color theme="5"/>
      </font>
      <fill>
        <patternFill>
          <bgColor theme="5" tint="0.79998168889431442"/>
        </patternFill>
      </fill>
    </dxf>
    <dxf>
      <font>
        <b val="0"/>
        <i val="0"/>
        <color theme="5"/>
      </font>
      <fill>
        <patternFill>
          <bgColor theme="5" tint="0.79998168889431442"/>
        </patternFill>
      </fill>
    </dxf>
    <dxf>
      <font>
        <b val="0"/>
        <i val="0"/>
        <color theme="5"/>
      </font>
      <fill>
        <patternFill>
          <bgColor theme="5" tint="0.79998168889431442"/>
        </patternFill>
      </fill>
    </dxf>
    <dxf>
      <font>
        <b val="0"/>
        <i val="0"/>
        <color theme="5"/>
      </font>
      <fill>
        <patternFill>
          <bgColor theme="5" tint="0.79998168889431442"/>
        </patternFill>
      </fill>
    </dxf>
    <dxf>
      <font>
        <b val="0"/>
        <i val="0"/>
        <color theme="5"/>
      </font>
      <fill>
        <patternFill>
          <bgColor theme="6" tint="0.79998168889431442"/>
        </patternFill>
      </fill>
    </dxf>
    <dxf>
      <font>
        <color theme="5" tint="-0.2499465926084170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4"/>
        </patternFill>
      </fill>
    </dxf>
    <dxf>
      <font>
        <color theme="3" tint="0.39994506668294322"/>
      </font>
      <fill>
        <patternFill>
          <bgColor theme="3" tint="0.7999816888943144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  <family val="2"/>
      </font>
    </dxf>
    <dxf>
      <font>
        <color rgb="FF9C5700"/>
        <family val="2"/>
      </font>
      <fill>
        <patternFill patternType="solid">
          <fgColor rgb="FFFFEB9C"/>
          <bgColor rgb="FFFFEB9C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  <family val="2"/>
      </font>
    </dxf>
    <dxf>
      <font>
        <color theme="0"/>
      </font>
    </dxf>
    <dxf>
      <font>
        <color theme="0"/>
      </font>
    </dxf>
    <dxf>
      <font>
        <b val="0"/>
        <i val="0"/>
        <strike val="0"/>
        <outline val="0"/>
        <shadow val="0"/>
        <u val="none"/>
        <color rgb="FF000000"/>
        <family val="2"/>
      </font>
      <numFmt numFmtId="168" formatCode="[$-807]General"/>
      <fill>
        <patternFill patternType="none"/>
      </fill>
      <border>
        <left/>
        <right/>
        <top/>
        <bottom/>
      </border>
    </dxf>
    <dxf>
      <font>
        <color rgb="FF9C5700"/>
        <family val="2"/>
      </font>
      <fill>
        <patternFill patternType="solid">
          <fgColor rgb="FFFFEB9C"/>
          <bgColor rgb="FFFFEB9C"/>
        </patternFill>
      </fill>
    </dxf>
    <dxf>
      <font>
        <b val="0"/>
        <i val="0"/>
        <strike val="0"/>
        <outline val="0"/>
        <shadow val="0"/>
        <u val="none"/>
        <color rgb="FF000000"/>
        <family val="2"/>
      </font>
      <numFmt numFmtId="168" formatCode="[$-807]General"/>
      <fill>
        <patternFill patternType="none"/>
      </fill>
      <border>
        <left/>
        <right/>
        <top/>
        <bottom/>
      </border>
    </dxf>
    <dxf>
      <font>
        <color rgb="FF9C0006"/>
        <family val="2"/>
      </font>
    </dxf>
    <dxf>
      <font>
        <color rgb="FF006100"/>
      </font>
      <fill>
        <patternFill>
          <bgColor rgb="FFC6EFCE"/>
        </patternFill>
      </fill>
    </dxf>
    <dxf>
      <font>
        <color rgb="FF9C5700"/>
        <family val="2"/>
      </font>
      <fill>
        <patternFill patternType="solid">
          <fgColor rgb="FFFFEB9C"/>
          <bgColor rgb="FFFFEB9C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colors>
    <mruColors>
      <color rgb="FFFF9900"/>
      <color rgb="FFFFCC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o.remove.bg/downloads/7f04bc21-b8ce-4703-b3d3-3d3c76c166c4/mobilelektro_12200-removebg-preview.png" TargetMode="Externa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694080</xdr:colOff>
      <xdr:row>13</xdr:row>
      <xdr:rowOff>0</xdr:rowOff>
    </xdr:from>
    <xdr:ext cx="184320" cy="294480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6324605" y="1201470"/>
          <a:ext cx="184320" cy="29448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  <a:defRPr sz="1800"/>
          </a:pPr>
          <a:endParaRPr lang="de-CH" sz="1800" kern="1200">
            <a:latin typeface="Times New Roman" pitchFamily="18"/>
          </a:endParaRPr>
        </a:p>
      </xdr:txBody>
    </xdr:sp>
    <xdr:clientData/>
  </xdr:oneCellAnchor>
  <xdr:oneCellAnchor>
    <xdr:from>
      <xdr:col>15</xdr:col>
      <xdr:colOff>694080</xdr:colOff>
      <xdr:row>9</xdr:row>
      <xdr:rowOff>0</xdr:rowOff>
    </xdr:from>
    <xdr:ext cx="184320" cy="294480"/>
    <xdr:sp macro="" textlink="">
      <xdr:nvSpPr>
        <xdr:cNvPr id="3" name="Textfeld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5572130" y="1201470"/>
          <a:ext cx="184320" cy="29448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  <a:defRPr sz="1800"/>
          </a:pPr>
          <a:endParaRPr lang="de-CH" sz="1800" kern="1200">
            <a:latin typeface="Times New Roman" pitchFamily="18"/>
          </a:endParaRPr>
        </a:p>
      </xdr:txBody>
    </xdr:sp>
    <xdr:clientData/>
  </xdr:oneCellAnchor>
  <xdr:oneCellAnchor>
    <xdr:from>
      <xdr:col>16</xdr:col>
      <xdr:colOff>55905</xdr:colOff>
      <xdr:row>12</xdr:row>
      <xdr:rowOff>142875</xdr:rowOff>
    </xdr:from>
    <xdr:ext cx="184320" cy="294480"/>
    <xdr:sp macro="" textlink="">
      <xdr:nvSpPr>
        <xdr:cNvPr id="4" name="Textfeld 2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4371980" y="2781300"/>
          <a:ext cx="184320" cy="29448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  <a:defRPr sz="1800"/>
          </a:pPr>
          <a:endParaRPr lang="de-CH" sz="1800" kern="1200">
            <a:latin typeface="Times New Roman" pitchFamily="18"/>
          </a:endParaRPr>
        </a:p>
      </xdr:txBody>
    </xdr:sp>
    <xdr:clientData/>
  </xdr:oneCellAnchor>
  <xdr:twoCellAnchor>
    <xdr:from>
      <xdr:col>12</xdr:col>
      <xdr:colOff>342899</xdr:colOff>
      <xdr:row>5</xdr:row>
      <xdr:rowOff>238125</xdr:rowOff>
    </xdr:from>
    <xdr:to>
      <xdr:col>15</xdr:col>
      <xdr:colOff>390525</xdr:colOff>
      <xdr:row>9</xdr:row>
      <xdr:rowOff>0</xdr:rowOff>
    </xdr:to>
    <xdr:sp macro="" textlink="">
      <xdr:nvSpPr>
        <xdr:cNvPr id="5" name="Sprechblase: rechteckig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3133613" y="1637717"/>
          <a:ext cx="2010943" cy="899043"/>
        </a:xfrm>
        <a:prstGeom prst="wedgeRectCallout">
          <a:avLst>
            <a:gd name="adj1" fmla="val -76473"/>
            <a:gd name="adj2" fmla="val -54104"/>
          </a:avLst>
        </a:prstGeom>
        <a:solidFill>
          <a:schemeClr val="accent1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CH" sz="1000" b="0">
              <a:solidFill>
                <a:schemeClr val="bg1"/>
              </a:solidFill>
            </a:rPr>
            <a:t>1 </a:t>
          </a:r>
          <a:r>
            <a:rPr lang="de-CH" sz="1000" b="1">
              <a:solidFill>
                <a:schemeClr val="bg1"/>
              </a:solidFill>
            </a:rPr>
            <a:t>= I'M SOLAR </a:t>
          </a:r>
          <a:r>
            <a:rPr lang="de-CH" sz="1000" b="0">
              <a:solidFill>
                <a:schemeClr val="bg1"/>
              </a:solidFill>
            </a:rPr>
            <a:t>340W  Mono</a:t>
          </a:r>
          <a:endParaRPr lang="de-CH" sz="1000" b="1">
            <a:solidFill>
              <a:schemeClr val="bg1"/>
            </a:solidFill>
          </a:endParaRPr>
        </a:p>
        <a:p>
          <a:pPr algn="l"/>
          <a:r>
            <a:rPr lang="de-CH" sz="1000" b="0" baseline="0">
              <a:solidFill>
                <a:schemeClr val="bg2"/>
              </a:solidFill>
            </a:rPr>
            <a:t>2 =  </a:t>
          </a:r>
          <a:r>
            <a:rPr lang="de-CH" sz="1000" b="1" baseline="0">
              <a:solidFill>
                <a:schemeClr val="bg2"/>
              </a:solidFill>
            </a:rPr>
            <a:t>TRINA HoneyBlack 340W</a:t>
          </a:r>
        </a:p>
        <a:p>
          <a:pPr algn="l"/>
          <a:r>
            <a:rPr lang="de-CH" sz="900" b="0" baseline="0">
              <a:solidFill>
                <a:schemeClr val="bg2"/>
              </a:solidFill>
            </a:rPr>
            <a:t>3 =  </a:t>
          </a:r>
          <a:r>
            <a:rPr lang="de-CH" sz="900" b="1" baseline="0">
              <a:solidFill>
                <a:schemeClr val="bg2"/>
              </a:solidFill>
            </a:rPr>
            <a:t>AXITEC AXI AC-320MH/60S</a:t>
          </a:r>
        </a:p>
        <a:p>
          <a:pPr algn="l"/>
          <a:r>
            <a:rPr lang="de-CH" sz="900" b="0" baseline="0">
              <a:solidFill>
                <a:schemeClr val="bg2"/>
              </a:solidFill>
            </a:rPr>
            <a:t>4 =  Panasonic HIT N330  </a:t>
          </a:r>
          <a:r>
            <a:rPr lang="de-CH" sz="1100" b="0" baseline="0">
              <a:solidFill>
                <a:schemeClr val="bg2"/>
              </a:solidFill>
              <a:effectLst/>
              <a:latin typeface="+mn-lt"/>
              <a:ea typeface="+mn-ea"/>
              <a:cs typeface="+mn-cs"/>
            </a:rPr>
            <a:t>250W  </a:t>
          </a:r>
        </a:p>
        <a:p>
          <a:pPr algn="l"/>
          <a:r>
            <a:rPr lang="de-CH" sz="900" b="0" baseline="0">
              <a:solidFill>
                <a:schemeClr val="bg2"/>
              </a:solidFill>
            </a:rPr>
            <a:t>5 =  </a:t>
          </a:r>
          <a:r>
            <a:rPr lang="de-CH" sz="900" b="1" baseline="0">
              <a:solidFill>
                <a:schemeClr val="bg2"/>
              </a:solidFill>
            </a:rPr>
            <a:t>SHARP</a:t>
          </a:r>
          <a:r>
            <a:rPr lang="de-CH" sz="900" b="0" baseline="0">
              <a:solidFill>
                <a:schemeClr val="bg2"/>
              </a:solidFill>
            </a:rPr>
            <a:t> NU-AF370M60 / 300W</a:t>
          </a:r>
          <a:endParaRPr lang="de-CH" sz="1000" b="0">
            <a:solidFill>
              <a:schemeClr val="bg2"/>
            </a:solidFill>
          </a:endParaRPr>
        </a:p>
      </xdr:txBody>
    </xdr:sp>
    <xdr:clientData/>
  </xdr:twoCellAnchor>
  <xdr:twoCellAnchor>
    <xdr:from>
      <xdr:col>12</xdr:col>
      <xdr:colOff>323847</xdr:colOff>
      <xdr:row>0</xdr:row>
      <xdr:rowOff>87478</xdr:rowOff>
    </xdr:from>
    <xdr:to>
      <xdr:col>16</xdr:col>
      <xdr:colOff>233266</xdr:colOff>
      <xdr:row>2</xdr:row>
      <xdr:rowOff>311020</xdr:rowOff>
    </xdr:to>
    <xdr:sp macro="" textlink="">
      <xdr:nvSpPr>
        <xdr:cNvPr id="6" name="Sprechblase: rechteckig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3211755" y="87478"/>
          <a:ext cx="2494776" cy="767828"/>
        </a:xfrm>
        <a:prstGeom prst="wedgeRectCallout">
          <a:avLst>
            <a:gd name="adj1" fmla="val -81542"/>
            <a:gd name="adj2" fmla="val -27532"/>
          </a:avLst>
        </a:prstGeom>
        <a:solidFill>
          <a:schemeClr val="accent1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CH" sz="1100" b="0">
              <a:solidFill>
                <a:schemeClr val="bg2"/>
              </a:solidFill>
            </a:rPr>
            <a:t>1 = </a:t>
          </a:r>
          <a:r>
            <a:rPr lang="de-CH" sz="900" b="0">
              <a:solidFill>
                <a:schemeClr val="bg2"/>
              </a:solidFill>
            </a:rPr>
            <a:t>AccuratTraction 24V 200Ah</a:t>
          </a:r>
        </a:p>
        <a:p>
          <a:pPr algn="l"/>
          <a:r>
            <a:rPr lang="de-CH" sz="900" b="1">
              <a:solidFill>
                <a:schemeClr val="bg1"/>
              </a:solidFill>
            </a:rPr>
            <a:t>2 =   SHUNBIN Livepo4 12V 100ah</a:t>
          </a:r>
        </a:p>
        <a:p>
          <a:pPr algn="l"/>
          <a:r>
            <a:rPr lang="de-CH" sz="900" b="0">
              <a:solidFill>
                <a:schemeClr val="bg2"/>
              </a:solidFill>
            </a:rPr>
            <a:t>3 =  </a:t>
          </a:r>
          <a:r>
            <a:rPr lang="de-CH" sz="900" b="0" baseline="0">
              <a:solidFill>
                <a:schemeClr val="bg2"/>
              </a:solidFill>
            </a:rPr>
            <a:t> Victron   </a:t>
          </a:r>
          <a:r>
            <a:rPr lang="de-CH" sz="900" b="1" baseline="0">
              <a:solidFill>
                <a:schemeClr val="bg2"/>
              </a:solidFill>
            </a:rPr>
            <a:t>LEAD CARBON </a:t>
          </a:r>
          <a:r>
            <a:rPr lang="de-CH" sz="900" b="0" baseline="0">
              <a:solidFill>
                <a:schemeClr val="bg2"/>
              </a:solidFill>
            </a:rPr>
            <a:t>12V 160Ah </a:t>
          </a:r>
        </a:p>
        <a:p>
          <a:pPr algn="l"/>
          <a:r>
            <a:rPr lang="de-CH" sz="1000" b="0">
              <a:solidFill>
                <a:schemeClr val="bg2"/>
              </a:solidFill>
            </a:rPr>
            <a:t>4 =  Victron  </a:t>
          </a:r>
          <a:r>
            <a:rPr lang="de-CH" sz="1100" b="0" u="none" strike="noStrike">
              <a:solidFill>
                <a:schemeClr val="bg2"/>
              </a:solidFill>
              <a:effectLst/>
              <a:latin typeface="+mn-lt"/>
              <a:ea typeface="+mn-ea"/>
              <a:cs typeface="+mn-cs"/>
            </a:rPr>
            <a:t>Batterie AGM Super Cycle </a:t>
          </a:r>
        </a:p>
        <a:p>
          <a:pPr algn="l"/>
          <a:r>
            <a:rPr lang="de-CH" sz="1100" b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     </a:t>
          </a:r>
          <a:endParaRPr lang="de-CH" sz="1200" b="0">
            <a:solidFill>
              <a:schemeClr val="bg1"/>
            </a:solidFill>
          </a:endParaRPr>
        </a:p>
      </xdr:txBody>
    </xdr:sp>
    <xdr:clientData/>
  </xdr:twoCellAnchor>
  <xdr:twoCellAnchor>
    <xdr:from>
      <xdr:col>12</xdr:col>
      <xdr:colOff>333372</xdr:colOff>
      <xdr:row>3</xdr:row>
      <xdr:rowOff>76200</xdr:rowOff>
    </xdr:from>
    <xdr:to>
      <xdr:col>15</xdr:col>
      <xdr:colOff>390525</xdr:colOff>
      <xdr:row>5</xdr:row>
      <xdr:rowOff>238125</xdr:rowOff>
    </xdr:to>
    <xdr:sp macro="" textlink="">
      <xdr:nvSpPr>
        <xdr:cNvPr id="7" name="Sprechblase: rechteckig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2249147" y="762000"/>
          <a:ext cx="2019303" cy="676275"/>
        </a:xfrm>
        <a:prstGeom prst="wedgeRectCallout">
          <a:avLst>
            <a:gd name="adj1" fmla="val -68005"/>
            <a:gd name="adj2" fmla="val -37950"/>
          </a:avLst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CH" sz="900" b="0">
              <a:solidFill>
                <a:schemeClr val="bg2"/>
              </a:solidFill>
            </a:rPr>
            <a:t>1 =  SolaX inverter X1 Boost 3000</a:t>
          </a:r>
        </a:p>
        <a:p>
          <a:pPr algn="l"/>
          <a:r>
            <a:rPr lang="de-CH" sz="1000" b="1">
              <a:solidFill>
                <a:schemeClr val="bg1"/>
              </a:solidFill>
            </a:rPr>
            <a:t>2 =  ALPHA Outback </a:t>
          </a:r>
          <a:r>
            <a:rPr lang="de-CH" sz="800" b="0">
              <a:solidFill>
                <a:schemeClr val="bg1"/>
              </a:solidFill>
            </a:rPr>
            <a:t>3000/24/ MPPT</a:t>
          </a:r>
          <a:endParaRPr lang="de-CH" sz="1000" b="0">
            <a:solidFill>
              <a:schemeClr val="bg1"/>
            </a:solidFill>
          </a:endParaRPr>
        </a:p>
        <a:p>
          <a:pPr algn="l"/>
          <a:r>
            <a:rPr lang="de-CH" sz="900" b="0">
              <a:solidFill>
                <a:schemeClr val="bg2"/>
              </a:solidFill>
            </a:rPr>
            <a:t>3 =  SolaxX1 Air X1-3.0</a:t>
          </a:r>
        </a:p>
        <a:p>
          <a:pPr algn="l"/>
          <a:r>
            <a:rPr lang="de-CH" sz="900" b="0">
              <a:solidFill>
                <a:schemeClr val="bg2"/>
              </a:solidFill>
            </a:rPr>
            <a:t>4 =  OPTI - Solar</a:t>
          </a:r>
          <a:r>
            <a:rPr lang="de-CH" sz="900" b="0" baseline="0">
              <a:solidFill>
                <a:schemeClr val="bg2"/>
              </a:solidFill>
            </a:rPr>
            <a:t> </a:t>
          </a:r>
          <a:r>
            <a:rPr lang="de-CH" sz="800" b="0" baseline="0">
              <a:solidFill>
                <a:schemeClr val="bg2"/>
              </a:solidFill>
            </a:rPr>
            <a:t>3000VA/ MPPT</a:t>
          </a:r>
          <a:endParaRPr lang="de-CH" sz="900" b="0">
            <a:solidFill>
              <a:schemeClr val="bg2"/>
            </a:solidFill>
          </a:endParaRPr>
        </a:p>
      </xdr:txBody>
    </xdr:sp>
    <xdr:clientData/>
  </xdr:twoCellAnchor>
  <xdr:oneCellAnchor>
    <xdr:from>
      <xdr:col>10</xdr:col>
      <xdr:colOff>485776</xdr:colOff>
      <xdr:row>83</xdr:row>
      <xdr:rowOff>19050</xdr:rowOff>
    </xdr:from>
    <xdr:ext cx="1838324" cy="342900"/>
    <xdr:sp macro="" textlink="">
      <xdr:nvSpPr>
        <xdr:cNvPr id="12" name="Textfeld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0868026" y="17687925"/>
          <a:ext cx="1838324" cy="3429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lang="de-CH" sz="1600" b="1"/>
        </a:p>
      </xdr:txBody>
    </xdr:sp>
    <xdr:clientData/>
  </xdr:oneCellAnchor>
  <xdr:oneCellAnchor>
    <xdr:from>
      <xdr:col>8</xdr:col>
      <xdr:colOff>104775</xdr:colOff>
      <xdr:row>92</xdr:row>
      <xdr:rowOff>142876</xdr:rowOff>
    </xdr:from>
    <xdr:ext cx="4495800" cy="1333500"/>
    <xdr:sp macro="" textlink="">
      <xdr:nvSpPr>
        <xdr:cNvPr id="15" name="Textfeld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258300" y="19545301"/>
          <a:ext cx="4495800" cy="1333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de-CH" sz="1100"/>
        </a:p>
      </xdr:txBody>
    </xdr:sp>
    <xdr:clientData/>
  </xdr:oneCellAnchor>
  <xdr:oneCellAnchor>
    <xdr:from>
      <xdr:col>9</xdr:col>
      <xdr:colOff>622041</xdr:colOff>
      <xdr:row>51</xdr:row>
      <xdr:rowOff>184669</xdr:rowOff>
    </xdr:from>
    <xdr:ext cx="184731" cy="264560"/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1021786" y="11877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7</xdr:col>
      <xdr:colOff>699796</xdr:colOff>
      <xdr:row>53</xdr:row>
      <xdr:rowOff>116633</xdr:rowOff>
    </xdr:from>
    <xdr:ext cx="184731" cy="264560"/>
    <xdr:sp macro="" textlink="">
      <xdr:nvSpPr>
        <xdr:cNvPr id="16" name="Textfeld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9408367" y="121978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twoCellAnchor editAs="oneCell">
    <xdr:from>
      <xdr:col>9</xdr:col>
      <xdr:colOff>295275</xdr:colOff>
      <xdr:row>51</xdr:row>
      <xdr:rowOff>161925</xdr:rowOff>
    </xdr:from>
    <xdr:to>
      <xdr:col>10</xdr:col>
      <xdr:colOff>485775</xdr:colOff>
      <xdr:row>52</xdr:row>
      <xdr:rowOff>171450</xdr:rowOff>
    </xdr:to>
    <xdr:sp macro="" textlink="">
      <xdr:nvSpPr>
        <xdr:cNvPr id="9344" name="AutoShape 128">
          <a:extLst>
            <a:ext uri="{FF2B5EF4-FFF2-40B4-BE49-F238E27FC236}">
              <a16:creationId xmlns:a16="http://schemas.microsoft.com/office/drawing/2014/main" id="{00000000-0008-0000-0000-000080240000}"/>
            </a:ext>
          </a:extLst>
        </xdr:cNvPr>
        <xdr:cNvSpPr>
          <a:spLocks noChangeAspect="1" noChangeArrowheads="1"/>
        </xdr:cNvSpPr>
      </xdr:nvSpPr>
      <xdr:spPr bwMode="auto">
        <a:xfrm>
          <a:off x="10706100" y="11706225"/>
          <a:ext cx="8858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87474</xdr:colOff>
      <xdr:row>51</xdr:row>
      <xdr:rowOff>155511</xdr:rowOff>
    </xdr:from>
    <xdr:to>
      <xdr:col>10</xdr:col>
      <xdr:colOff>174949</xdr:colOff>
      <xdr:row>52</xdr:row>
      <xdr:rowOff>6842</xdr:rowOff>
    </xdr:to>
    <xdr:sp macro="" textlink="">
      <xdr:nvSpPr>
        <xdr:cNvPr id="8" name="Textfeld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1187015" y="11847934"/>
          <a:ext cx="87475" cy="45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CH" sz="1100"/>
        </a:p>
      </xdr:txBody>
    </xdr:sp>
    <xdr:clientData/>
  </xdr:twoCellAnchor>
  <xdr:twoCellAnchor editAs="oneCell">
    <xdr:from>
      <xdr:col>9</xdr:col>
      <xdr:colOff>116633</xdr:colOff>
      <xdr:row>48</xdr:row>
      <xdr:rowOff>252704</xdr:rowOff>
    </xdr:from>
    <xdr:to>
      <xdr:col>11</xdr:col>
      <xdr:colOff>913623</xdr:colOff>
      <xdr:row>54</xdr:row>
      <xdr:rowOff>84911</xdr:rowOff>
    </xdr:to>
    <xdr:pic>
      <xdr:nvPicPr>
        <xdr:cNvPr id="25" name="Grafik 24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6378" y="11274490"/>
          <a:ext cx="2089668" cy="10860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9</xdr:col>
      <xdr:colOff>631763</xdr:colOff>
      <xdr:row>44</xdr:row>
      <xdr:rowOff>145790</xdr:rowOff>
    </xdr:from>
    <xdr:ext cx="359616" cy="145791"/>
    <xdr:sp macro="" textlink="">
      <xdr:nvSpPr>
        <xdr:cNvPr id="19" name="Textfeld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 rot="10800000" flipV="1">
          <a:off x="11031508" y="10341428"/>
          <a:ext cx="359616" cy="145791"/>
        </a:xfrm>
        <a:prstGeom prst="rect">
          <a:avLst/>
        </a:prstGeom>
        <a:solidFill>
          <a:schemeClr val="accent6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de-CH" sz="1100">
              <a:solidFill>
                <a:schemeClr val="bg1"/>
              </a:solidFill>
            </a:rPr>
            <a:t>10</a:t>
          </a:r>
        </a:p>
      </xdr:txBody>
    </xdr:sp>
    <xdr:clientData/>
  </xdr:oneCellAnchor>
  <xdr:twoCellAnchor editAs="oneCell">
    <xdr:from>
      <xdr:col>7</xdr:col>
      <xdr:colOff>796990</xdr:colOff>
      <xdr:row>82</xdr:row>
      <xdr:rowOff>19441</xdr:rowOff>
    </xdr:from>
    <xdr:to>
      <xdr:col>20</xdr:col>
      <xdr:colOff>213443</xdr:colOff>
      <xdr:row>109</xdr:row>
      <xdr:rowOff>126353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62F93EDB-E544-4DC4-B426-EB10558C27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05561" y="18078063"/>
          <a:ext cx="8734993" cy="5374821"/>
        </a:xfrm>
        <a:prstGeom prst="rect">
          <a:avLst/>
        </a:prstGeom>
      </xdr:spPr>
    </xdr:pic>
    <xdr:clientData/>
  </xdr:twoCellAnchor>
  <xdr:twoCellAnchor editAs="oneCell">
    <xdr:from>
      <xdr:col>23</xdr:col>
      <xdr:colOff>0</xdr:colOff>
      <xdr:row>72</xdr:row>
      <xdr:rowOff>0</xdr:rowOff>
    </xdr:from>
    <xdr:to>
      <xdr:col>33</xdr:col>
      <xdr:colOff>569030</xdr:colOff>
      <xdr:row>108</xdr:row>
      <xdr:rowOff>113588</xdr:rowOff>
    </xdr:to>
    <xdr:pic>
      <xdr:nvPicPr>
        <xdr:cNvPr id="14" name="Grafik 13">
          <a:extLst>
            <a:ext uri="{FF2B5EF4-FFF2-40B4-BE49-F238E27FC236}">
              <a16:creationId xmlns:a16="http://schemas.microsoft.com/office/drawing/2014/main" id="{28BB8346-A015-4481-B9C6-AAAF334CA8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87372" y="15998112"/>
          <a:ext cx="7314286" cy="7247619"/>
        </a:xfrm>
        <a:prstGeom prst="rect">
          <a:avLst/>
        </a:prstGeom>
      </xdr:spPr>
    </xdr:pic>
    <xdr:clientData/>
  </xdr:twoCellAnchor>
  <xdr:twoCellAnchor editAs="oneCell">
    <xdr:from>
      <xdr:col>9</xdr:col>
      <xdr:colOff>48597</xdr:colOff>
      <xdr:row>28</xdr:row>
      <xdr:rowOff>9720</xdr:rowOff>
    </xdr:from>
    <xdr:to>
      <xdr:col>16</xdr:col>
      <xdr:colOff>373171</xdr:colOff>
      <xdr:row>54</xdr:row>
      <xdr:rowOff>146099</xdr:rowOff>
    </xdr:to>
    <xdr:pic>
      <xdr:nvPicPr>
        <xdr:cNvPr id="18" name="Grafik 17">
          <a:extLst>
            <a:ext uri="{FF2B5EF4-FFF2-40B4-BE49-F238E27FC236}">
              <a16:creationId xmlns:a16="http://schemas.microsoft.com/office/drawing/2014/main" id="{581508F7-EB1F-48A6-97DE-95897E937F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48342" y="6813291"/>
          <a:ext cx="5640056" cy="55886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Blaugrü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greenakku.de/Montage/Montagepakete/Flachdach/BK-Solare-Zukunft-IROC-S3-Montagesystem-1x250-380Wp-Sued::1680.html" TargetMode="External"/><Relationship Id="rId13" Type="http://schemas.openxmlformats.org/officeDocument/2006/relationships/hyperlink" Target="https://www.ebay.com/itm/SOLAR-HYBRID-INVERTER-3000VA-DC24V-80A-charger-MPPT-with-without-batteries-OPTI-/292422232787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www.alma-solarshop.com/i-m-solar-solar-panels/1271-i-m-solar-solar-panel-340w-mono.html" TargetMode="External"/><Relationship Id="rId21" Type="http://schemas.openxmlformats.org/officeDocument/2006/relationships/comments" Target="../comments1.xml"/><Relationship Id="rId7" Type="http://schemas.openxmlformats.org/officeDocument/2006/relationships/hyperlink" Target="https://www.merkasol.com/MPPT-SPC-III-3000-24-Outback-Power-Hybrid-Inverter" TargetMode="External"/><Relationship Id="rId12" Type="http://schemas.openxmlformats.org/officeDocument/2006/relationships/hyperlink" Target="https://www.amazon.de/dp/B07YBKW1ZH?psc=1&amp;pf_rd_p=e94b0a22-467e-4ecc-b451-41a8bd2cc6a6&amp;pf_rd_r=SEAN0KGEFW7CD0DJVFF3&amp;pd_rd_wg=Gwqkr&amp;pd_rd_i=B07YBKW1ZH&amp;pd_rd_w=b3sWN&amp;pd_rd_r=5a59be58-ee45-403d-a50b-dd531f406b88&amp;ref_=pd_luc_rh_crh_rh_sbs_02_01_t_img_lh" TargetMode="External"/><Relationship Id="rId17" Type="http://schemas.openxmlformats.org/officeDocument/2006/relationships/hyperlink" Target="https://www.swiss-victron.ch/de/batterie-plomb-carbone/29289020-blei-carbon-batterie-12v-160-ah.html" TargetMode="External"/><Relationship Id="rId2" Type="http://schemas.openxmlformats.org/officeDocument/2006/relationships/hyperlink" Target="https://www.europe-solarstore.com/solar-panels/manufacturer/sharp/sharp-nu-ba385.html" TargetMode="External"/><Relationship Id="rId16" Type="http://schemas.openxmlformats.org/officeDocument/2006/relationships/hyperlink" Target="https://www.swiss-victron.ch/de/batterie-plomb-carbone/29289020-blei-carbon-batterie-12v-160-ah.html" TargetMode="External"/><Relationship Id="rId20" Type="http://schemas.openxmlformats.org/officeDocument/2006/relationships/vmlDrawing" Target="../drawings/vmlDrawing1.vml"/><Relationship Id="rId1" Type="http://schemas.openxmlformats.org/officeDocument/2006/relationships/hyperlink" Target="https://www.europe-solarstore.com/solar-panels/shttps:/www.europe-solarstore.com/download/axitec/Axitec_AXIpremium_310-320MH-datasheet.pdf" TargetMode="External"/><Relationship Id="rId6" Type="http://schemas.openxmlformats.org/officeDocument/2006/relationships/hyperlink" Target="https://greenakku.de/Montage/Montagepakete/Flachdach/BK-Solare-Zukunft-IROC-S3-Montagesystem-1x250-380Wp-Sued::1680.html" TargetMode="External"/><Relationship Id="rId11" Type="http://schemas.openxmlformats.org/officeDocument/2006/relationships/hyperlink" Target="https://eu-solar.panasonic.net/cps/rde/xbcr/solar_en/N250_245_Datasheet_EN.pdf" TargetMode="External"/><Relationship Id="rId5" Type="http://schemas.openxmlformats.org/officeDocument/2006/relationships/hyperlink" Target="https://www.amazon.de/gp/product/B087QNR98D/ref=ox_sc_act_title_1?smid=A23WGW9MK44YMX&amp;psc=1" TargetMode="External"/><Relationship Id="rId15" Type="http://schemas.openxmlformats.org/officeDocument/2006/relationships/hyperlink" Target="https://www.europe-solarstore.com/solar-panels/manufacturer/trina/trina-honeym-tsm-340de06m-08-ii.html" TargetMode="External"/><Relationship Id="rId10" Type="http://schemas.openxmlformats.org/officeDocument/2006/relationships/hyperlink" Target="https://www.photovoltaik4all.de/montagesysteme/schletter-singlefix-v-montagekit-fuer-trapezblech" TargetMode="External"/><Relationship Id="rId19" Type="http://schemas.openxmlformats.org/officeDocument/2006/relationships/drawing" Target="../drawings/drawing1.xml"/><Relationship Id="rId4" Type="http://schemas.openxmlformats.org/officeDocument/2006/relationships/hyperlink" Target="https://www.europe-solarstore.com/solar-inverters/huawei/huawei-solar-inverters/huawei-sun2000l-2ktl.html" TargetMode="External"/><Relationship Id="rId9" Type="http://schemas.openxmlformats.org/officeDocument/2006/relationships/hyperlink" Target="https://greenakku.de/Montage/Montagepakete/Flachdach/3x250-380Wp-Montagepaket-Aufstaenderung-25-Grad::1352.html" TargetMode="External"/><Relationship Id="rId14" Type="http://schemas.openxmlformats.org/officeDocument/2006/relationships/hyperlink" Target="https://www.alma-solarshop.com/solax-power-inverter/928-solar-inverter-hybrid-solax-x1-air-boost-3kw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AMM103"/>
  <sheetViews>
    <sheetView showGridLines="0" tabSelected="1" topLeftCell="A14" zoomScale="95" zoomScaleNormal="95" zoomScaleSheetLayoutView="100" workbookViewId="0">
      <selection activeCell="A44" sqref="A44"/>
    </sheetView>
  </sheetViews>
  <sheetFormatPr baseColWidth="10" defaultRowHeight="15" x14ac:dyDescent="0.25"/>
  <cols>
    <col min="1" max="1" width="54.125" style="4" customWidth="1"/>
    <col min="2" max="2" width="7.625" style="4" customWidth="1"/>
    <col min="3" max="3" width="12.5" style="4" customWidth="1"/>
    <col min="4" max="4" width="10.625" style="4" customWidth="1"/>
    <col min="5" max="5" width="9.625" style="4" customWidth="1"/>
    <col min="6" max="6" width="9.25" style="4" customWidth="1"/>
    <col min="7" max="7" width="10.625" style="4" customWidth="1"/>
    <col min="8" max="8" width="10.75" style="4" customWidth="1"/>
    <col min="9" max="9" width="11.5" style="4" customWidth="1"/>
    <col min="10" max="10" width="9.125" style="4" customWidth="1"/>
    <col min="11" max="11" width="7.75" style="4" customWidth="1"/>
    <col min="12" max="12" width="15.625" style="4" customWidth="1"/>
    <col min="13" max="13" width="13.375" style="4" customWidth="1"/>
    <col min="14" max="14" width="6.875" style="4" customWidth="1"/>
    <col min="15" max="15" width="8.625" style="4" customWidth="1"/>
    <col min="16" max="16" width="8.125" style="4" customWidth="1"/>
    <col min="17" max="17" width="7.75" style="103" customWidth="1"/>
    <col min="18" max="18" width="6" style="4" customWidth="1"/>
    <col min="19" max="19" width="7.5" style="103" customWidth="1"/>
    <col min="20" max="20" width="9" style="103" customWidth="1"/>
    <col min="21" max="21" width="8.125" style="103" customWidth="1"/>
    <col min="22" max="22" width="6.125" style="108" customWidth="1"/>
    <col min="23" max="23" width="8" style="4" customWidth="1"/>
    <col min="24" max="24" width="8.375" style="4" customWidth="1"/>
    <col min="25" max="25" width="4.75" style="4" customWidth="1"/>
    <col min="26" max="26" width="6.625" style="4" customWidth="1"/>
    <col min="27" max="1025" width="9.875" style="4" customWidth="1"/>
  </cols>
  <sheetData>
    <row r="1" spans="1:1025" ht="15.75" thickBot="1" x14ac:dyDescent="0.3"/>
    <row r="2" spans="1:1025" ht="27" customHeight="1" thickBot="1" x14ac:dyDescent="0.3">
      <c r="A2" s="374" t="s">
        <v>100</v>
      </c>
      <c r="B2" s="75" t="s">
        <v>26</v>
      </c>
      <c r="C2" s="219" t="s">
        <v>158</v>
      </c>
      <c r="D2" s="219" t="s">
        <v>157</v>
      </c>
      <c r="E2" s="217" t="s">
        <v>126</v>
      </c>
      <c r="F2" s="405" t="s">
        <v>37</v>
      </c>
      <c r="G2" s="413" t="s">
        <v>156</v>
      </c>
      <c r="H2" s="421" t="str">
        <f>IF(H3=0,"Battery override","re-set to 0")</f>
        <v>Battery override</v>
      </c>
      <c r="I2" s="418"/>
      <c r="J2" s="357">
        <v>2</v>
      </c>
      <c r="K2" s="478" t="s">
        <v>139</v>
      </c>
      <c r="L2" s="479"/>
      <c r="AMJ2"/>
      <c r="AMK2"/>
    </row>
    <row r="3" spans="1:1025" ht="27" thickBot="1" x14ac:dyDescent="0.3">
      <c r="A3" s="399" t="s">
        <v>78</v>
      </c>
      <c r="B3" s="220">
        <f>IF(H3&gt;0,H3,IF(J2=1,Q65,IF(J2=2,Q66,IF(J2=3,Q67,IF(J2=4,Q68,0)))))</f>
        <v>2</v>
      </c>
      <c r="C3" s="221">
        <f>J13</f>
        <v>2560</v>
      </c>
      <c r="D3" s="221">
        <f>E21</f>
        <v>1115.3855555555556</v>
      </c>
      <c r="E3" s="218">
        <f>C3/D3*O14/O15</f>
        <v>2.1078096237244712</v>
      </c>
      <c r="F3" s="406">
        <f>IF(H5&gt;0,H5,IF(J2=1,90,IF(J2=2,90,IF(J2=3,50,IF(J2=4,50,0)))))</f>
        <v>90</v>
      </c>
      <c r="G3" s="414">
        <f>L15</f>
        <v>25.6</v>
      </c>
      <c r="H3" s="422">
        <v>0</v>
      </c>
      <c r="I3" s="419"/>
      <c r="J3" s="475" t="str">
        <f>IF(J2=1,J65,IF(J2=2,J66,IF(J2=3,J67,IF(J2=4,J68,0))))</f>
        <v>SHUNBIN Livepo4  12V 100ah</v>
      </c>
      <c r="K3" s="476"/>
      <c r="L3" s="477"/>
      <c r="AMJ3"/>
      <c r="AMK3"/>
    </row>
    <row r="4" spans="1:1025" ht="22.5" customHeight="1" thickBot="1" x14ac:dyDescent="0.3">
      <c r="A4" s="431" t="str">
        <f>J3</f>
        <v>SHUNBIN Livepo4  12V 100ah</v>
      </c>
      <c r="B4" s="266">
        <f>F31</f>
        <v>3136.1200000000003</v>
      </c>
      <c r="C4" s="266">
        <f>F45</f>
        <v>1268.508</v>
      </c>
      <c r="D4" s="196">
        <f>B4+C4</f>
        <v>4404.6280000000006</v>
      </c>
      <c r="E4" s="194">
        <f>IF(H7=0,33.3,H7)</f>
        <v>33.299999999999997</v>
      </c>
      <c r="F4" s="407" t="s">
        <v>53</v>
      </c>
      <c r="G4" s="415" t="s">
        <v>127</v>
      </c>
      <c r="H4" s="423" t="str">
        <f>IF(H5=0,"DoD override","re-set to 0")</f>
        <v>DoD override</v>
      </c>
      <c r="I4" s="419"/>
      <c r="J4" s="233">
        <v>2</v>
      </c>
      <c r="K4" s="485" t="s">
        <v>140</v>
      </c>
      <c r="L4" s="486"/>
      <c r="U4" s="102"/>
      <c r="AMK4"/>
    </row>
    <row r="5" spans="1:1025" ht="18" customHeight="1" thickBot="1" x14ac:dyDescent="0.3">
      <c r="A5" s="432" t="str">
        <f>A24</f>
        <v>ALPHA OUTBACK SPC III 3000-24</v>
      </c>
      <c r="B5" s="88" t="s">
        <v>52</v>
      </c>
      <c r="C5" s="77" t="s">
        <v>0</v>
      </c>
      <c r="D5" s="76" t="s">
        <v>1</v>
      </c>
      <c r="E5" s="77" t="s">
        <v>24</v>
      </c>
      <c r="F5" s="408" t="s">
        <v>2</v>
      </c>
      <c r="G5" s="416" t="s">
        <v>34</v>
      </c>
      <c r="H5" s="424">
        <v>0</v>
      </c>
      <c r="I5" s="420" t="str">
        <f>IF(J4=4,"purchased","")</f>
        <v/>
      </c>
      <c r="J5" s="475" t="str">
        <f>IF(J4=1,J72,IF(J4=2,J73,IF(J4=3,J74,IF(J4=4,J75,0))))</f>
        <v>ALPHA OUTBACK SPC III 3000-24</v>
      </c>
      <c r="K5" s="476"/>
      <c r="L5" s="477"/>
      <c r="AMI5"/>
      <c r="AMJ5"/>
      <c r="AMK5"/>
    </row>
    <row r="6" spans="1:1025" ht="25.5" customHeight="1" thickBot="1" x14ac:dyDescent="0.3">
      <c r="A6" s="375" t="s">
        <v>58</v>
      </c>
      <c r="B6" s="223">
        <v>1</v>
      </c>
      <c r="C6" s="224">
        <v>230</v>
      </c>
      <c r="D6" s="225">
        <f>500</f>
        <v>500</v>
      </c>
      <c r="E6" s="226">
        <f t="shared" ref="E6:E18" si="0">B6*D6</f>
        <v>500</v>
      </c>
      <c r="F6" s="409">
        <v>0.5</v>
      </c>
      <c r="G6" s="417">
        <f t="shared" ref="G6:G18" si="1">E6*F6</f>
        <v>250</v>
      </c>
      <c r="H6" s="425" t="str">
        <f>IF(H7=0,"%sim override","re-set to 0")</f>
        <v>%sim override</v>
      </c>
      <c r="I6" s="419"/>
      <c r="J6" s="233">
        <v>1</v>
      </c>
      <c r="K6" s="483" t="s">
        <v>141</v>
      </c>
      <c r="L6" s="484"/>
      <c r="R6" s="191"/>
      <c r="AMI6"/>
      <c r="AMJ6"/>
      <c r="AMK6"/>
    </row>
    <row r="7" spans="1:1025" ht="19.5" thickBot="1" x14ac:dyDescent="0.3">
      <c r="A7" s="376" t="s">
        <v>35</v>
      </c>
      <c r="B7" s="227">
        <v>1</v>
      </c>
      <c r="C7" s="224">
        <v>230</v>
      </c>
      <c r="D7" s="228">
        <v>120</v>
      </c>
      <c r="E7" s="226">
        <f t="shared" si="0"/>
        <v>120</v>
      </c>
      <c r="F7" s="410">
        <v>8</v>
      </c>
      <c r="G7" s="417">
        <f t="shared" si="1"/>
        <v>960</v>
      </c>
      <c r="H7" s="426">
        <v>0</v>
      </c>
      <c r="I7" s="419"/>
      <c r="J7" s="475" t="str">
        <f>IF(J6=1,J58,IF(J6=2,J59,IF(J6=3,J60,IF(J6=4,J61,IF(J6=5,J62,0)))))</f>
        <v>I'M SOLAR 280P  Polycrystallin</v>
      </c>
      <c r="K7" s="476"/>
      <c r="L7" s="477"/>
      <c r="AMI7"/>
      <c r="AMJ7"/>
      <c r="AMK7"/>
    </row>
    <row r="8" spans="1:1025" ht="25.5" x14ac:dyDescent="0.25">
      <c r="A8" s="376" t="s">
        <v>59</v>
      </c>
      <c r="B8" s="229">
        <v>1</v>
      </c>
      <c r="C8" s="224">
        <v>230</v>
      </c>
      <c r="D8" s="228">
        <v>76</v>
      </c>
      <c r="E8" s="226">
        <f t="shared" si="0"/>
        <v>76</v>
      </c>
      <c r="F8" s="410">
        <v>2</v>
      </c>
      <c r="G8" s="412">
        <f t="shared" si="1"/>
        <v>152</v>
      </c>
      <c r="H8" s="403" t="str">
        <f>IF(H9&gt;0,"re-set to 0","Panel nos override")</f>
        <v>Panel nos override</v>
      </c>
      <c r="I8"/>
      <c r="AMI8"/>
      <c r="AMJ8"/>
      <c r="AMK8"/>
    </row>
    <row r="9" spans="1:1025" ht="18" x14ac:dyDescent="0.25">
      <c r="A9" s="376" t="s">
        <v>60</v>
      </c>
      <c r="B9" s="229">
        <v>1</v>
      </c>
      <c r="C9" s="224">
        <v>230</v>
      </c>
      <c r="D9" s="228">
        <v>416</v>
      </c>
      <c r="E9" s="226">
        <f t="shared" si="0"/>
        <v>416</v>
      </c>
      <c r="F9" s="410">
        <v>5</v>
      </c>
      <c r="G9" s="412">
        <f t="shared" si="1"/>
        <v>2080</v>
      </c>
      <c r="H9" s="404">
        <v>0</v>
      </c>
      <c r="I9"/>
      <c r="P9"/>
      <c r="T9" s="202"/>
      <c r="AMI9"/>
      <c r="AMJ9"/>
      <c r="AMK9"/>
    </row>
    <row r="10" spans="1:1025" ht="15.75" thickBot="1" x14ac:dyDescent="0.3">
      <c r="A10" s="376" t="s">
        <v>61</v>
      </c>
      <c r="B10" s="229">
        <v>1</v>
      </c>
      <c r="C10" s="224">
        <v>230</v>
      </c>
      <c r="D10" s="228">
        <v>196</v>
      </c>
      <c r="E10" s="226">
        <f t="shared" si="0"/>
        <v>196</v>
      </c>
      <c r="F10" s="410">
        <v>2</v>
      </c>
      <c r="G10" s="412">
        <f t="shared" si="1"/>
        <v>392</v>
      </c>
      <c r="H10" s="30"/>
      <c r="I10"/>
      <c r="P10"/>
      <c r="Q10" s="118"/>
      <c r="R10" s="1"/>
      <c r="S10" s="104"/>
      <c r="T10" s="102"/>
      <c r="AMI10"/>
      <c r="AMJ10"/>
      <c r="AMK10"/>
    </row>
    <row r="11" spans="1:1025" ht="15.75" thickBot="1" x14ac:dyDescent="0.3">
      <c r="A11" s="376" t="s">
        <v>62</v>
      </c>
      <c r="B11" s="227">
        <v>3</v>
      </c>
      <c r="C11" s="224">
        <v>230</v>
      </c>
      <c r="D11" s="228">
        <v>120</v>
      </c>
      <c r="E11" s="226">
        <f t="shared" si="0"/>
        <v>360</v>
      </c>
      <c r="F11" s="410">
        <v>3</v>
      </c>
      <c r="G11" s="412">
        <f t="shared" si="1"/>
        <v>1080</v>
      </c>
      <c r="H11" s="30"/>
      <c r="I11"/>
      <c r="J11" s="491" t="s">
        <v>104</v>
      </c>
      <c r="K11" s="489"/>
      <c r="L11" s="489"/>
      <c r="M11" s="489" t="str">
        <f>J3</f>
        <v>SHUNBIN Livepo4  12V 100ah</v>
      </c>
      <c r="N11" s="489"/>
      <c r="O11" s="490"/>
      <c r="P11"/>
      <c r="Q11" s="118"/>
      <c r="R11"/>
      <c r="S11" s="1"/>
      <c r="T11" s="104"/>
      <c r="AMI11"/>
      <c r="AMJ11"/>
      <c r="AMK11"/>
    </row>
    <row r="12" spans="1:1025" ht="15.75" x14ac:dyDescent="0.25">
      <c r="A12" s="376" t="s">
        <v>63</v>
      </c>
      <c r="B12" s="227">
        <v>2</v>
      </c>
      <c r="C12" s="224">
        <v>230</v>
      </c>
      <c r="D12" s="228">
        <f>60+25+32/B12</f>
        <v>101</v>
      </c>
      <c r="E12" s="226">
        <f t="shared" si="0"/>
        <v>202</v>
      </c>
      <c r="F12" s="410">
        <v>2</v>
      </c>
      <c r="G12" s="412">
        <f t="shared" si="1"/>
        <v>404</v>
      </c>
      <c r="H12" s="30"/>
      <c r="I12"/>
      <c r="J12" s="170" t="s">
        <v>51</v>
      </c>
      <c r="K12" s="171" t="s">
        <v>41</v>
      </c>
      <c r="L12" s="172" t="s">
        <v>47</v>
      </c>
      <c r="M12" s="368" t="s">
        <v>88</v>
      </c>
      <c r="N12" s="173" t="s">
        <v>44</v>
      </c>
      <c r="O12" s="174" t="s">
        <v>89</v>
      </c>
      <c r="P12"/>
      <c r="Q12" s="1"/>
      <c r="R12" s="2"/>
      <c r="S12" s="102"/>
      <c r="AMI12"/>
      <c r="AMJ12"/>
      <c r="AMK12"/>
    </row>
    <row r="13" spans="1:1025" ht="15.75" thickBot="1" x14ac:dyDescent="0.3">
      <c r="A13" s="376" t="s">
        <v>64</v>
      </c>
      <c r="B13" s="229">
        <v>1</v>
      </c>
      <c r="C13" s="224">
        <v>230</v>
      </c>
      <c r="D13" s="228">
        <v>254</v>
      </c>
      <c r="E13" s="226">
        <f t="shared" si="0"/>
        <v>254</v>
      </c>
      <c r="F13" s="410">
        <v>4</v>
      </c>
      <c r="G13" s="412">
        <f t="shared" si="1"/>
        <v>1016</v>
      </c>
      <c r="H13" s="30"/>
      <c r="I13"/>
      <c r="J13" s="163">
        <f>K13*L15</f>
        <v>2560</v>
      </c>
      <c r="K13" s="366">
        <f>IF(P7&gt;0,P7,IF(J2=1,N65,IF(J2=2,N66,IF(J2=3,N67,IF(J2=4,N68,0)))))</f>
        <v>100</v>
      </c>
      <c r="L13" s="193">
        <f>IF(J2=1,P65,IF(J2=2,P66,IF(J2=3,P67,IF(J2=4,P68,0))))</f>
        <v>12.8</v>
      </c>
      <c r="M13" s="369">
        <f>L15</f>
        <v>25.6</v>
      </c>
      <c r="N13" s="237">
        <v>3.2</v>
      </c>
      <c r="O13" s="367"/>
      <c r="Q13" s="114"/>
      <c r="R13" s="2"/>
      <c r="S13" s="102"/>
      <c r="T13" s="105"/>
      <c r="AMI13"/>
      <c r="AMJ13"/>
      <c r="AMK13"/>
    </row>
    <row r="14" spans="1:1025" x14ac:dyDescent="0.25">
      <c r="A14" s="376" t="s">
        <v>65</v>
      </c>
      <c r="B14" s="229">
        <v>1</v>
      </c>
      <c r="C14" s="224">
        <v>230</v>
      </c>
      <c r="D14" s="228">
        <v>74</v>
      </c>
      <c r="E14" s="226">
        <f t="shared" si="0"/>
        <v>74</v>
      </c>
      <c r="F14" s="410">
        <v>1</v>
      </c>
      <c r="G14" s="412">
        <f t="shared" si="1"/>
        <v>74</v>
      </c>
      <c r="H14" s="30"/>
      <c r="I14"/>
      <c r="J14" s="492" t="s">
        <v>46</v>
      </c>
      <c r="K14" s="493"/>
      <c r="L14" s="67" t="s">
        <v>81</v>
      </c>
      <c r="M14" s="171" t="s">
        <v>164</v>
      </c>
      <c r="N14" s="53" t="s">
        <v>37</v>
      </c>
      <c r="O14" s="164">
        <f>F3/100</f>
        <v>0.9</v>
      </c>
      <c r="Q14" s="5"/>
      <c r="R14" s="2"/>
      <c r="S14" s="102"/>
      <c r="T14" s="105"/>
      <c r="AMI14"/>
      <c r="AMJ14"/>
      <c r="AMK14"/>
    </row>
    <row r="15" spans="1:1025" ht="16.5" thickBot="1" x14ac:dyDescent="0.3">
      <c r="A15" s="376" t="s">
        <v>66</v>
      </c>
      <c r="B15" s="227">
        <v>2</v>
      </c>
      <c r="C15" s="224">
        <v>230</v>
      </c>
      <c r="D15" s="228">
        <v>100</v>
      </c>
      <c r="E15" s="226">
        <f t="shared" si="0"/>
        <v>200</v>
      </c>
      <c r="F15" s="410">
        <v>4</v>
      </c>
      <c r="G15" s="412">
        <f t="shared" si="1"/>
        <v>800</v>
      </c>
      <c r="H15" s="85"/>
      <c r="I15"/>
      <c r="J15" s="176">
        <f>B3</f>
        <v>2</v>
      </c>
      <c r="K15" s="175" t="s">
        <v>105</v>
      </c>
      <c r="L15" s="400">
        <f>IF(K16=1,L13*J15,L13)</f>
        <v>25.6</v>
      </c>
      <c r="M15" s="401">
        <f>IF(K16=1,K13,J15*K13)</f>
        <v>100</v>
      </c>
      <c r="N15" s="53" t="s">
        <v>28</v>
      </c>
      <c r="O15" s="165">
        <f>IF(J2=1, 0.98,IF(J2=2,0.98,0.85))</f>
        <v>0.98</v>
      </c>
      <c r="Q15" s="114"/>
      <c r="R15" s="2"/>
      <c r="S15" s="102"/>
      <c r="T15" s="105"/>
      <c r="AMI15"/>
      <c r="AMJ15"/>
      <c r="AMK15"/>
    </row>
    <row r="16" spans="1:1025" x14ac:dyDescent="0.25">
      <c r="A16" s="376" t="s">
        <v>33</v>
      </c>
      <c r="B16" s="227">
        <v>7</v>
      </c>
      <c r="C16" s="224">
        <v>230</v>
      </c>
      <c r="D16" s="228">
        <v>20</v>
      </c>
      <c r="E16" s="226">
        <f t="shared" si="0"/>
        <v>140</v>
      </c>
      <c r="F16" s="410">
        <v>3</v>
      </c>
      <c r="G16" s="412">
        <f t="shared" si="1"/>
        <v>420</v>
      </c>
      <c r="H16" s="497" t="str">
        <f>IF(K16&gt;0,"Check config.!",IF(K17&gt;0,"Check config.!","Select connection"))</f>
        <v>Check config.!</v>
      </c>
      <c r="I16" s="497"/>
      <c r="J16" s="264" t="s">
        <v>38</v>
      </c>
      <c r="K16" s="234">
        <v>1</v>
      </c>
      <c r="L16" s="436" t="str">
        <f>IF(K16=1,"seriel","parallel")</f>
        <v>seriel</v>
      </c>
      <c r="M16" s="370">
        <f>IF(K16=1,K16*B3,L13)</f>
        <v>2</v>
      </c>
      <c r="N16" s="54" t="s">
        <v>29</v>
      </c>
      <c r="O16" s="165">
        <v>0.96</v>
      </c>
      <c r="P16"/>
      <c r="Q16" s="115"/>
      <c r="R16" s="2"/>
      <c r="S16" s="102"/>
      <c r="T16" s="105"/>
      <c r="AMI16"/>
      <c r="AMJ16"/>
      <c r="AMK16"/>
    </row>
    <row r="17" spans="1:1025" ht="15.75" thickBot="1" x14ac:dyDescent="0.3">
      <c r="A17" s="376" t="s">
        <v>32</v>
      </c>
      <c r="B17" s="227">
        <v>4</v>
      </c>
      <c r="C17" s="224">
        <v>230</v>
      </c>
      <c r="D17" s="228">
        <v>12</v>
      </c>
      <c r="E17" s="226">
        <f t="shared" si="0"/>
        <v>48</v>
      </c>
      <c r="F17" s="410">
        <v>0</v>
      </c>
      <c r="G17" s="412">
        <f t="shared" si="1"/>
        <v>0</v>
      </c>
      <c r="H17" s="498"/>
      <c r="I17" s="498"/>
      <c r="J17" s="265" t="s">
        <v>38</v>
      </c>
      <c r="K17" s="235">
        <v>0</v>
      </c>
      <c r="L17" s="177" t="str">
        <f>IF(K18=1,"","parallel")</f>
        <v/>
      </c>
      <c r="M17" s="370">
        <f>IF(K17=0,M16*K18,M16)</f>
        <v>2</v>
      </c>
      <c r="N17" s="427" t="s">
        <v>39</v>
      </c>
      <c r="O17" s="428">
        <v>0</v>
      </c>
      <c r="P17" s="154"/>
      <c r="Q17" s="5"/>
      <c r="R17" s="2"/>
      <c r="S17" s="102"/>
      <c r="T17" s="105"/>
      <c r="AMI17"/>
      <c r="AMJ17"/>
      <c r="AMK17"/>
    </row>
    <row r="18" spans="1:1025" ht="16.5" thickBot="1" x14ac:dyDescent="0.3">
      <c r="A18" s="377" t="s">
        <v>31</v>
      </c>
      <c r="B18" s="230">
        <v>2</v>
      </c>
      <c r="C18" s="231">
        <v>230</v>
      </c>
      <c r="D18" s="232">
        <v>60</v>
      </c>
      <c r="E18" s="261">
        <f t="shared" si="0"/>
        <v>120</v>
      </c>
      <c r="F18" s="411">
        <v>6</v>
      </c>
      <c r="G18" s="412">
        <f t="shared" si="1"/>
        <v>720</v>
      </c>
      <c r="H18" s="30"/>
      <c r="I18"/>
      <c r="J18" s="167" t="s">
        <v>49</v>
      </c>
      <c r="K18" s="236">
        <v>1</v>
      </c>
      <c r="L18" s="68">
        <f>O13/K18</f>
        <v>0</v>
      </c>
      <c r="M18" s="66" t="s">
        <v>148</v>
      </c>
      <c r="N18" s="54" t="s">
        <v>36</v>
      </c>
      <c r="O18" s="166">
        <f>E4/100</f>
        <v>0.33299999999999996</v>
      </c>
      <c r="P18"/>
      <c r="Q18" s="114"/>
      <c r="R18" s="3"/>
      <c r="S18" s="102"/>
      <c r="T18" s="105"/>
      <c r="AMI18"/>
      <c r="AMJ18"/>
      <c r="AMK18"/>
    </row>
    <row r="19" spans="1:1025" ht="15.75" thickBot="1" x14ac:dyDescent="0.3">
      <c r="A19" s="378"/>
      <c r="B19" s="379"/>
      <c r="C19" s="380"/>
      <c r="D19" s="381"/>
      <c r="E19" s="263">
        <f>SUM(E6:E18)</f>
        <v>2706</v>
      </c>
      <c r="F19" s="382">
        <f>AVERAGE(F6:F18)</f>
        <v>3.1153846153846154</v>
      </c>
      <c r="G19" s="383">
        <f>SUM(G6:G18)</f>
        <v>8348</v>
      </c>
      <c r="H19" s="34" t="s">
        <v>56</v>
      </c>
      <c r="I19" s="27"/>
      <c r="J19" s="494" t="s">
        <v>82</v>
      </c>
      <c r="K19" s="495"/>
      <c r="L19" s="199" t="s">
        <v>57</v>
      </c>
      <c r="M19" s="198" t="s">
        <v>147</v>
      </c>
      <c r="N19" s="168" t="s">
        <v>55</v>
      </c>
      <c r="O19" s="169" t="s">
        <v>54</v>
      </c>
      <c r="P19" s="429"/>
      <c r="Q19" s="114">
        <f>1</f>
        <v>1</v>
      </c>
      <c r="R19" s="3"/>
      <c r="S19" s="102"/>
      <c r="T19" s="105"/>
      <c r="U19" s="105"/>
      <c r="AMJ19"/>
      <c r="AMK19"/>
    </row>
    <row r="20" spans="1:1025" ht="15.75" thickBot="1" x14ac:dyDescent="0.3">
      <c r="A20" s="98"/>
      <c r="B20" s="7"/>
      <c r="C20" s="22"/>
      <c r="D20" s="16"/>
      <c r="E20" s="262" t="s">
        <v>68</v>
      </c>
      <c r="F20" s="373" t="s">
        <v>80</v>
      </c>
      <c r="G20" s="180" t="s">
        <v>110</v>
      </c>
      <c r="H20" s="42">
        <v>0</v>
      </c>
      <c r="I20" s="197"/>
      <c r="P20" s="430"/>
      <c r="Q20" s="116"/>
      <c r="R20" s="3"/>
      <c r="S20" s="102"/>
      <c r="T20" s="105"/>
      <c r="AMH20"/>
      <c r="AMI20"/>
      <c r="AMJ20"/>
      <c r="AMK20"/>
    </row>
    <row r="21" spans="1:1025" ht="18.75" customHeight="1" thickBot="1" x14ac:dyDescent="0.3">
      <c r="A21" s="98"/>
      <c r="B21" s="16"/>
      <c r="C21" s="16"/>
      <c r="D21" s="219" t="s">
        <v>136</v>
      </c>
      <c r="E21" s="222">
        <f>F21/100*E4*1.25</f>
        <v>1115.3855555555556</v>
      </c>
      <c r="F21" s="65">
        <f>(G19/F19)+G66*H21*H20</f>
        <v>2679.6049382716051</v>
      </c>
      <c r="G21" s="49" t="s">
        <v>67</v>
      </c>
      <c r="H21" s="43">
        <v>0.5</v>
      </c>
      <c r="I21" s="28"/>
      <c r="J21" s="487" t="s">
        <v>43</v>
      </c>
      <c r="K21" s="488"/>
      <c r="L21" s="488"/>
      <c r="M21" s="503" t="str">
        <f>A37</f>
        <v>I'M SOLAR 280P  Polycrystallin</v>
      </c>
      <c r="N21" s="503"/>
      <c r="O21" s="504"/>
      <c r="P21" s="153"/>
      <c r="Q21" s="117"/>
      <c r="R21" s="3"/>
      <c r="S21" s="102"/>
      <c r="T21" s="105"/>
      <c r="W21" s="4">
        <v>3</v>
      </c>
      <c r="AMH21"/>
      <c r="AMI21"/>
      <c r="AMJ21"/>
      <c r="AMK21"/>
    </row>
    <row r="22" spans="1:1025" ht="15.75" thickBot="1" x14ac:dyDescent="0.3">
      <c r="A22" s="142"/>
      <c r="B22" s="3"/>
      <c r="C22" s="22"/>
      <c r="H22" s="29"/>
      <c r="I22" s="29"/>
      <c r="J22" s="157" t="s">
        <v>21</v>
      </c>
      <c r="K22" s="52" t="s">
        <v>74</v>
      </c>
      <c r="L22" s="52" t="s">
        <v>73</v>
      </c>
      <c r="M22" s="52" t="s">
        <v>72</v>
      </c>
      <c r="N22" s="52" t="s">
        <v>125</v>
      </c>
      <c r="O22" s="158" t="s">
        <v>84</v>
      </c>
      <c r="P22" s="153"/>
      <c r="R22" s="200"/>
      <c r="W22" s="4" t="s">
        <v>165</v>
      </c>
      <c r="AMH22"/>
      <c r="AMI22"/>
      <c r="AMJ22"/>
      <c r="AMK22"/>
    </row>
    <row r="23" spans="1:1025" ht="19.5" customHeight="1" thickBot="1" x14ac:dyDescent="0.3">
      <c r="A23" s="89" t="s">
        <v>75</v>
      </c>
      <c r="B23" s="90" t="s">
        <v>16</v>
      </c>
      <c r="C23" s="91" t="s">
        <v>45</v>
      </c>
      <c r="D23" s="92" t="s">
        <v>30</v>
      </c>
      <c r="E23" s="93" t="s">
        <v>17</v>
      </c>
      <c r="F23" s="94" t="s">
        <v>17</v>
      </c>
      <c r="G23" s="95" t="s">
        <v>18</v>
      </c>
      <c r="H23" s="96" t="s">
        <v>19</v>
      </c>
      <c r="I23" s="73"/>
      <c r="J23" s="159">
        <f>IF(H3&gt;0,H3,B37)</f>
        <v>5</v>
      </c>
      <c r="K23" s="69">
        <f>IF(P22&gt;0,P22,IF(J6=1,N58,IF(J6=2,N59,IF(J6=3,N60,IF(J6=4,N61,IF(J6=5,N62,0))))))</f>
        <v>280</v>
      </c>
      <c r="L23" s="51">
        <f>L25*M25*J23</f>
        <v>1801.5100000000002</v>
      </c>
      <c r="M23" s="186">
        <f>E21/100*O26</f>
        <v>1115.3855555555556</v>
      </c>
      <c r="N23" s="184">
        <v>6.5</v>
      </c>
      <c r="O23" s="185">
        <f>J28/1000*K28/1000*2</f>
        <v>3.3466499999999999</v>
      </c>
      <c r="P23" s="153"/>
      <c r="AMJ23"/>
      <c r="AMK23"/>
    </row>
    <row r="24" spans="1:1025" ht="18.75" thickBot="1" x14ac:dyDescent="0.3">
      <c r="A24" s="433" t="str">
        <f>J5</f>
        <v>ALPHA OUTBACK SPC III 3000-24</v>
      </c>
      <c r="B24" s="86">
        <v>1</v>
      </c>
      <c r="C24" s="192" t="s">
        <v>123</v>
      </c>
      <c r="D24" s="204"/>
      <c r="E24" s="277">
        <f>IF(J4=1,T72,IF(J4=2,T73,IF(J4=3,T74,IF(J4=4,T75,0))))</f>
        <v>940.8</v>
      </c>
      <c r="F24" s="203">
        <f>B24*E24</f>
        <v>940.8</v>
      </c>
      <c r="G24" s="354">
        <v>8</v>
      </c>
      <c r="H24" s="272">
        <f t="shared" ref="H24:H30" si="2">B24*G24</f>
        <v>8</v>
      </c>
      <c r="I24" s="73"/>
      <c r="J24" s="190" t="s">
        <v>49</v>
      </c>
      <c r="K24" s="156" t="s">
        <v>83</v>
      </c>
      <c r="L24" s="70" t="s">
        <v>95</v>
      </c>
      <c r="M24" s="71" t="s">
        <v>124</v>
      </c>
      <c r="N24" s="16"/>
      <c r="O24" s="187"/>
      <c r="AMJ24"/>
      <c r="AMK24"/>
    </row>
    <row r="25" spans="1:1025" ht="18.75" customHeight="1" thickBot="1" x14ac:dyDescent="0.3">
      <c r="A25" s="434" t="str">
        <f>J3</f>
        <v>SHUNBIN Livepo4  12V 100ah</v>
      </c>
      <c r="B25" s="87">
        <f>B3</f>
        <v>2</v>
      </c>
      <c r="C25" s="192" t="s">
        <v>123</v>
      </c>
      <c r="D25" s="268"/>
      <c r="E25" s="269">
        <f>IF(J2=1,T65,IF(J2=2,T66,IF(J2=3,T67,IF(J2=4,T68,0))))</f>
        <v>1067.8600000000001</v>
      </c>
      <c r="F25" s="270">
        <f>B25*E25</f>
        <v>2135.7200000000003</v>
      </c>
      <c r="G25" s="271">
        <f>IF(J2=1,Y65,IF(J2=2,Y66,IF(J2=3,Y67,IF(J2=4,Y68,0))))</f>
        <v>16</v>
      </c>
      <c r="H25" s="272">
        <f t="shared" si="2"/>
        <v>32</v>
      </c>
      <c r="I25" s="73"/>
      <c r="J25" s="240">
        <v>1</v>
      </c>
      <c r="K25" s="72">
        <f>J23/J25</f>
        <v>5</v>
      </c>
      <c r="L25" s="243">
        <f>IF(J6=1,O58,IF(J6=2,O59,IF(J6=3,O60,IF(J6=4,O61,IF(J6=5,O62,0)))))</f>
        <v>38.33</v>
      </c>
      <c r="M25" s="243">
        <f>IF(J6=1,P58,IF(J6=2,P59,IF(J6=3,P60,IF(J6=4,P61,IF(J6=5,P62,0)))))</f>
        <v>9.4</v>
      </c>
      <c r="N25" s="501" t="s">
        <v>42</v>
      </c>
      <c r="O25" s="502"/>
      <c r="P25" s="101"/>
      <c r="AMJ25"/>
      <c r="AMK25"/>
    </row>
    <row r="26" spans="1:1025" ht="16.5" thickBot="1" x14ac:dyDescent="0.3">
      <c r="A26" s="359" t="s">
        <v>180</v>
      </c>
      <c r="B26" s="238">
        <v>1</v>
      </c>
      <c r="C26" s="273" t="str">
        <f>IF(B26=0,"Existing","")</f>
        <v/>
      </c>
      <c r="D26" s="274"/>
      <c r="E26" s="275">
        <v>20.85</v>
      </c>
      <c r="F26" s="270">
        <f t="shared" ref="F26:F30" si="3">B26*E26</f>
        <v>20.85</v>
      </c>
      <c r="G26" s="271">
        <v>0.75</v>
      </c>
      <c r="H26" s="272">
        <f t="shared" si="2"/>
        <v>0.75</v>
      </c>
      <c r="I26" s="32"/>
      <c r="J26" s="241">
        <v>1</v>
      </c>
      <c r="K26" s="242">
        <v>0</v>
      </c>
      <c r="L26" s="188">
        <f>IF(J26=1,L25*J23,L25)</f>
        <v>191.64999999999998</v>
      </c>
      <c r="M26" s="189">
        <f>IF(K26=J24,M25*K25,M25)</f>
        <v>9.4</v>
      </c>
      <c r="N26" s="141" t="s">
        <v>93</v>
      </c>
      <c r="O26" s="244">
        <v>100</v>
      </c>
      <c r="P26" s="101"/>
      <c r="Q26" s="122"/>
      <c r="R26" s="128"/>
      <c r="S26" s="121"/>
      <c r="T26" s="122"/>
      <c r="U26" s="123"/>
      <c r="V26" s="123"/>
      <c r="W26" s="129"/>
      <c r="AMJ26"/>
      <c r="AMK26"/>
    </row>
    <row r="27" spans="1:1025" ht="15.75" thickBot="1" x14ac:dyDescent="0.3">
      <c r="A27" s="359" t="s">
        <v>181</v>
      </c>
      <c r="B27" s="238">
        <v>1</v>
      </c>
      <c r="C27" s="273" t="str">
        <f>IF(B27=0,"Existing","")</f>
        <v/>
      </c>
      <c r="D27" s="274"/>
      <c r="E27" s="275">
        <v>20.85</v>
      </c>
      <c r="F27" s="270">
        <f t="shared" si="3"/>
        <v>20.85</v>
      </c>
      <c r="G27" s="271">
        <v>0.75</v>
      </c>
      <c r="H27" s="272">
        <f t="shared" si="2"/>
        <v>0.75</v>
      </c>
      <c r="I27" s="32"/>
      <c r="J27" s="481" t="s">
        <v>50</v>
      </c>
      <c r="K27" s="482"/>
      <c r="L27" s="482"/>
      <c r="M27" s="37" t="s">
        <v>133</v>
      </c>
      <c r="N27" s="140" t="s">
        <v>18</v>
      </c>
      <c r="O27" s="139" t="s">
        <v>19</v>
      </c>
      <c r="P27" s="101"/>
      <c r="Q27" s="122"/>
      <c r="R27" s="128"/>
      <c r="S27" s="121"/>
      <c r="T27" s="122"/>
      <c r="U27" s="123"/>
      <c r="V27" s="123"/>
      <c r="W27" s="129"/>
      <c r="AMJ27"/>
      <c r="AMK27"/>
    </row>
    <row r="28" spans="1:1025" ht="15.75" thickBot="1" x14ac:dyDescent="0.3">
      <c r="A28" s="359" t="s">
        <v>182</v>
      </c>
      <c r="B28" s="238">
        <v>2</v>
      </c>
      <c r="C28" s="273"/>
      <c r="D28" s="274"/>
      <c r="E28" s="276">
        <v>8.9499999999999993</v>
      </c>
      <c r="F28" s="277">
        <f t="shared" si="3"/>
        <v>17.899999999999999</v>
      </c>
      <c r="G28" s="271"/>
      <c r="H28" s="272">
        <f t="shared" si="2"/>
        <v>0</v>
      </c>
      <c r="I28" s="32"/>
      <c r="J28" s="160">
        <f>IF(J6=1,Q58,IF(J6=2,Q59,IF(J6=3,Q60,IF(J6=4,Q61,IF(J6=5,Q62,0)))))</f>
        <v>1665</v>
      </c>
      <c r="K28" s="160">
        <f>IF(J6=1,R58,IF(J6=2,R59,IF(J6=3,R60,IF(J6=4,R61,IF(J6=5,R62,0)))))</f>
        <v>1005</v>
      </c>
      <c r="L28" s="161">
        <f>IF(J6=1,S58,IF(J6=2,S59,IF(J6=3,S60,IF(J6=4,S61,IF(J6=5,S62,0)))))</f>
        <v>35</v>
      </c>
      <c r="M28" s="246" t="s">
        <v>142</v>
      </c>
      <c r="N28" s="245">
        <v>18</v>
      </c>
      <c r="O28" s="162">
        <f>J23*N28</f>
        <v>90</v>
      </c>
      <c r="P28" s="101"/>
      <c r="Q28" s="122"/>
      <c r="R28" s="128"/>
      <c r="S28" s="121"/>
      <c r="T28" s="122"/>
      <c r="U28" s="123"/>
      <c r="V28" s="123"/>
      <c r="W28" s="129"/>
      <c r="AMJ28"/>
      <c r="AMK28"/>
    </row>
    <row r="29" spans="1:1025" ht="15.75" thickBot="1" x14ac:dyDescent="0.3">
      <c r="A29" s="359" t="s">
        <v>179</v>
      </c>
      <c r="B29" s="238">
        <v>1</v>
      </c>
      <c r="C29" s="273" t="str">
        <f>IF(B29=0,"Existing","")</f>
        <v/>
      </c>
      <c r="D29" s="274"/>
      <c r="E29" s="275">
        <v>16.649999999999999</v>
      </c>
      <c r="F29" s="270">
        <f t="shared" si="3"/>
        <v>16.649999999999999</v>
      </c>
      <c r="G29" s="271">
        <v>0.05</v>
      </c>
      <c r="H29" s="272">
        <f t="shared" si="2"/>
        <v>0.05</v>
      </c>
      <c r="I29" s="32"/>
      <c r="L29" s="8"/>
      <c r="M29" s="8"/>
      <c r="N29" s="8"/>
      <c r="P29" s="100"/>
      <c r="Q29" s="99"/>
      <c r="R29" s="130"/>
      <c r="S29" s="121"/>
      <c r="T29" s="121"/>
      <c r="U29" s="122"/>
      <c r="V29" s="123"/>
      <c r="W29" s="129"/>
      <c r="AMK29"/>
    </row>
    <row r="30" spans="1:1025" ht="15.75" thickBot="1" x14ac:dyDescent="0.3">
      <c r="A30" s="360" t="s">
        <v>27</v>
      </c>
      <c r="B30" s="239">
        <v>1</v>
      </c>
      <c r="C30" s="278"/>
      <c r="D30" s="279"/>
      <c r="E30" s="276">
        <v>27.26</v>
      </c>
      <c r="F30" s="277">
        <f t="shared" si="3"/>
        <v>27.26</v>
      </c>
      <c r="G30" s="280">
        <v>0.05</v>
      </c>
      <c r="H30" s="281">
        <f t="shared" si="2"/>
        <v>0.05</v>
      </c>
      <c r="I30" s="32"/>
      <c r="N30" s="6"/>
      <c r="P30" s="125"/>
      <c r="Q30" s="127"/>
      <c r="R30" s="130"/>
      <c r="S30" s="121"/>
      <c r="T30" s="121"/>
      <c r="U30" s="122"/>
      <c r="V30" s="123"/>
      <c r="W30" s="129"/>
      <c r="AMK30"/>
    </row>
    <row r="31" spans="1:1025" ht="16.5" thickBot="1" x14ac:dyDescent="0.3">
      <c r="A31" s="23"/>
      <c r="B31" s="24"/>
      <c r="C31" s="24"/>
      <c r="D31" s="17"/>
      <c r="E31" s="56" t="s">
        <v>14</v>
      </c>
      <c r="F31" s="57">
        <f>SUM(F24:F28)</f>
        <v>3136.1200000000003</v>
      </c>
      <c r="G31" s="58" t="s">
        <v>48</v>
      </c>
      <c r="H31" s="47">
        <f>SUM(H24:H30)</f>
        <v>41.599999999999994</v>
      </c>
      <c r="I31" s="32"/>
      <c r="N31" s="6"/>
      <c r="Q31" s="99"/>
      <c r="R31" s="126"/>
      <c r="S31" s="121"/>
      <c r="T31" s="121"/>
      <c r="U31" s="123"/>
      <c r="V31" s="124"/>
      <c r="W31" s="125"/>
      <c r="AMK31"/>
    </row>
    <row r="32" spans="1:1025" ht="18" x14ac:dyDescent="0.25">
      <c r="A32" s="374" t="s">
        <v>76</v>
      </c>
      <c r="C32" s="36"/>
      <c r="I32" s="32"/>
      <c r="O32" s="6"/>
      <c r="P32" s="6"/>
      <c r="Q32" s="99"/>
      <c r="R32" s="125"/>
      <c r="S32" s="123"/>
      <c r="T32" s="123"/>
      <c r="U32" s="123"/>
      <c r="V32" s="124"/>
      <c r="W32" s="125"/>
      <c r="AMH32"/>
      <c r="AMI32"/>
      <c r="AMJ32"/>
      <c r="AMK32"/>
    </row>
    <row r="33" spans="1:1027" ht="15.75" thickBot="1" x14ac:dyDescent="0.3">
      <c r="A33" s="431" t="str">
        <f>A37</f>
        <v>I'M SOLAR 280P  Polycrystallin</v>
      </c>
      <c r="C33" s="36"/>
      <c r="I33" s="33"/>
      <c r="O33" s="6"/>
      <c r="P33" s="6"/>
      <c r="Q33" s="119"/>
      <c r="AMH33"/>
      <c r="AMI33"/>
      <c r="AMJ33"/>
      <c r="AMK33"/>
    </row>
    <row r="34" spans="1:1027" ht="18" x14ac:dyDescent="0.25">
      <c r="A34" s="374" t="s">
        <v>40</v>
      </c>
      <c r="B34" s="78"/>
      <c r="I34" s="16"/>
      <c r="M34" s="6"/>
      <c r="N34" s="6"/>
      <c r="O34" s="105"/>
      <c r="P34" s="6"/>
      <c r="Q34" s="105"/>
      <c r="R34" s="3"/>
      <c r="S34" s="102"/>
      <c r="T34" s="102"/>
      <c r="U34" s="105"/>
      <c r="V34" s="109"/>
      <c r="W34" s="6"/>
      <c r="AML34" s="4"/>
    </row>
    <row r="35" spans="1:1027" ht="15.75" thickBot="1" x14ac:dyDescent="0.3">
      <c r="O35" s="103"/>
      <c r="P35" s="6"/>
      <c r="Q35" s="105"/>
      <c r="R35" s="6"/>
      <c r="S35" s="105"/>
      <c r="T35" s="105"/>
      <c r="U35" s="105"/>
      <c r="V35" s="109"/>
      <c r="W35" s="6"/>
      <c r="X35" s="6"/>
      <c r="AML35" s="4"/>
      <c r="AMM35" s="4"/>
    </row>
    <row r="36" spans="1:1027" ht="18.75" thickBot="1" x14ac:dyDescent="0.3">
      <c r="A36" s="89" t="s">
        <v>77</v>
      </c>
      <c r="B36" s="143" t="s">
        <v>21</v>
      </c>
      <c r="C36" s="144" t="s">
        <v>71</v>
      </c>
      <c r="D36" s="91" t="s">
        <v>45</v>
      </c>
      <c r="E36" s="145" t="s">
        <v>17</v>
      </c>
      <c r="F36" s="146" t="s">
        <v>17</v>
      </c>
      <c r="G36" s="147" t="s">
        <v>18</v>
      </c>
      <c r="H36" s="148" t="s">
        <v>15</v>
      </c>
      <c r="I36" s="149" t="s">
        <v>19</v>
      </c>
      <c r="J36" s="12"/>
      <c r="K36" s="27"/>
      <c r="L36" s="27"/>
      <c r="M36" s="27"/>
      <c r="N36" s="27"/>
      <c r="O36" s="120"/>
      <c r="P36" s="6"/>
      <c r="R36" s="105"/>
      <c r="S36" s="105"/>
      <c r="T36" s="109"/>
      <c r="U36" s="6"/>
      <c r="V36" s="4"/>
      <c r="AMK36"/>
    </row>
    <row r="37" spans="1:1027" ht="16.5" thickBot="1" x14ac:dyDescent="0.3">
      <c r="A37" s="195" t="str">
        <f>IF(J6=1,J58,IF(J6=2,J59,IF(J6=3,J60,IF(J6=4,J61,IF(J6=5,J62,0)))))</f>
        <v>I'M SOLAR 280P  Polycrystallin</v>
      </c>
      <c r="B37" s="40">
        <f>IF(H9&gt;0,H9,D37)</f>
        <v>5</v>
      </c>
      <c r="C37" s="179">
        <f>L23/M23</f>
        <v>1.615145535126369</v>
      </c>
      <c r="D37" s="201">
        <f>IF(J6=1,W58,IF(J6=2,W59,IF(J6=3,W60,IF(J6=4,W61,IF(J6=5,W62,0)))))</f>
        <v>5</v>
      </c>
      <c r="E37" s="205">
        <f>IF(J6=1,T58,IF(J6=2,T59,IF(J6=3,T60,IF(J6=4,T61,IF(J6=5,T62,0)))))</f>
        <v>142</v>
      </c>
      <c r="F37" s="55">
        <f>B37*E37</f>
        <v>710</v>
      </c>
      <c r="G37" s="347">
        <v>18.5</v>
      </c>
      <c r="H37" s="348">
        <f>K23</f>
        <v>280</v>
      </c>
      <c r="I37" s="349">
        <f>B37*G37</f>
        <v>92.5</v>
      </c>
      <c r="J37" s="14"/>
      <c r="K37" s="27"/>
      <c r="M37" s="27"/>
      <c r="N37" s="27"/>
      <c r="O37" s="120"/>
      <c r="P37" s="27"/>
      <c r="R37" s="105"/>
      <c r="S37" s="105"/>
      <c r="T37" s="109"/>
      <c r="U37" s="6"/>
      <c r="V37" s="4"/>
      <c r="AMK37"/>
    </row>
    <row r="38" spans="1:1027" ht="15.75" thickBot="1" x14ac:dyDescent="0.3">
      <c r="A38" s="443" t="str">
        <f>N77</f>
        <v>Schletter SingleFix-V Montagekit</v>
      </c>
      <c r="B38" s="151">
        <f>IF(M77=5,B37,1)</f>
        <v>5</v>
      </c>
      <c r="C38" s="39"/>
      <c r="D38" s="247">
        <v>1</v>
      </c>
      <c r="E38" s="345">
        <f>273.28*1.1</f>
        <v>300.608</v>
      </c>
      <c r="F38" s="55">
        <f>E38*D38</f>
        <v>300.608</v>
      </c>
      <c r="G38" s="350">
        <v>0.5</v>
      </c>
      <c r="H38" s="350"/>
      <c r="I38" s="349">
        <f>B38*G38</f>
        <v>2.5</v>
      </c>
      <c r="J38" s="14"/>
      <c r="K38" s="27"/>
      <c r="L38" s="27"/>
      <c r="M38" s="27"/>
      <c r="N38" s="27"/>
      <c r="O38" s="120"/>
      <c r="P38" s="27"/>
      <c r="Q38" s="105"/>
      <c r="R38" s="105"/>
      <c r="S38" s="105"/>
      <c r="T38" s="109"/>
      <c r="U38" s="6"/>
      <c r="V38" s="4"/>
      <c r="AMK38"/>
    </row>
    <row r="39" spans="1:1027" ht="15.75" thickBot="1" x14ac:dyDescent="0.3">
      <c r="A39" s="444" t="s">
        <v>115</v>
      </c>
      <c r="B39" s="151">
        <f t="shared" ref="B39:B43" si="4">D39</f>
        <v>1</v>
      </c>
      <c r="C39" s="62"/>
      <c r="D39" s="248">
        <v>1</v>
      </c>
      <c r="E39" s="345">
        <v>67.400000000000006</v>
      </c>
      <c r="F39" s="55">
        <f t="shared" ref="F39:F43" si="5">D39*E39</f>
        <v>67.400000000000006</v>
      </c>
      <c r="G39" s="350">
        <v>0.1</v>
      </c>
      <c r="H39" s="350"/>
      <c r="I39" s="349">
        <f>B39*G39</f>
        <v>0.1</v>
      </c>
      <c r="J39" s="14"/>
      <c r="K39" s="63"/>
      <c r="L39" s="34"/>
      <c r="M39" s="64"/>
      <c r="N39" s="34"/>
      <c r="O39" s="107"/>
      <c r="P39" s="27"/>
      <c r="Q39" s="31"/>
      <c r="R39" s="10"/>
      <c r="S39" s="13"/>
      <c r="T39" s="110"/>
      <c r="U39" s="11"/>
      <c r="V39" s="4"/>
    </row>
    <row r="40" spans="1:1027" ht="15.75" thickBot="1" x14ac:dyDescent="0.3">
      <c r="A40" s="445" t="s">
        <v>176</v>
      </c>
      <c r="B40" s="151">
        <v>1</v>
      </c>
      <c r="C40" s="39"/>
      <c r="D40" s="248">
        <f>B40</f>
        <v>1</v>
      </c>
      <c r="E40" s="345">
        <v>107.5</v>
      </c>
      <c r="F40" s="55">
        <f t="shared" si="5"/>
        <v>107.5</v>
      </c>
      <c r="G40" s="350"/>
      <c r="H40" s="350"/>
      <c r="I40" s="349"/>
      <c r="J40" s="15"/>
      <c r="K40" s="63"/>
      <c r="L40" s="34"/>
      <c r="M40" s="34"/>
      <c r="N40" s="34"/>
      <c r="O40" s="107"/>
      <c r="P40" s="34"/>
      <c r="Q40" s="31"/>
      <c r="R40" s="10"/>
      <c r="S40" s="13"/>
      <c r="T40" s="110"/>
      <c r="U40" s="11"/>
      <c r="V40" s="4"/>
    </row>
    <row r="41" spans="1:1027" s="61" customFormat="1" ht="17.25" customHeight="1" thickBot="1" x14ac:dyDescent="0.25">
      <c r="A41" s="445" t="s">
        <v>177</v>
      </c>
      <c r="B41" s="151">
        <v>4</v>
      </c>
      <c r="C41" s="39" t="s">
        <v>22</v>
      </c>
      <c r="D41" s="248">
        <v>2</v>
      </c>
      <c r="E41" s="345">
        <v>10.5</v>
      </c>
      <c r="F41" s="55">
        <f>B41*E41</f>
        <v>42</v>
      </c>
      <c r="G41" s="350"/>
      <c r="H41" s="350"/>
      <c r="I41" s="349">
        <f>B41*G41</f>
        <v>0</v>
      </c>
      <c r="J41" s="35"/>
      <c r="K41" s="34"/>
      <c r="L41" s="34"/>
      <c r="M41" s="34"/>
      <c r="N41" s="34"/>
      <c r="O41" s="107"/>
      <c r="P41" s="34"/>
      <c r="Q41" s="107"/>
      <c r="R41" s="59"/>
      <c r="S41" s="59"/>
      <c r="T41" s="111"/>
      <c r="U41" s="60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4"/>
      <c r="CL41" s="34"/>
      <c r="CM41" s="34"/>
      <c r="CN41" s="34"/>
      <c r="CO41" s="34"/>
      <c r="CP41" s="34"/>
      <c r="CQ41" s="34"/>
      <c r="CR41" s="34"/>
      <c r="CS41" s="34"/>
      <c r="CT41" s="34"/>
      <c r="CU41" s="34"/>
      <c r="CV41" s="34"/>
      <c r="CW41" s="34"/>
      <c r="CX41" s="34"/>
      <c r="CY41" s="34"/>
      <c r="CZ41" s="34"/>
      <c r="DA41" s="34"/>
      <c r="DB41" s="34"/>
      <c r="DC41" s="34"/>
      <c r="DD41" s="34"/>
      <c r="DE41" s="34"/>
      <c r="DF41" s="34"/>
      <c r="DG41" s="34"/>
      <c r="DH41" s="34"/>
      <c r="DI41" s="34"/>
      <c r="DJ41" s="34"/>
      <c r="DK41" s="34"/>
      <c r="DL41" s="34"/>
      <c r="DM41" s="34"/>
      <c r="DN41" s="34"/>
      <c r="DO41" s="34"/>
      <c r="DP41" s="34"/>
      <c r="DQ41" s="34"/>
      <c r="DR41" s="34"/>
      <c r="DS41" s="34"/>
      <c r="DT41" s="34"/>
      <c r="DU41" s="34"/>
      <c r="DV41" s="34"/>
      <c r="DW41" s="34"/>
      <c r="DX41" s="34"/>
      <c r="DY41" s="34"/>
      <c r="DZ41" s="34"/>
      <c r="EA41" s="34"/>
      <c r="EB41" s="34"/>
      <c r="EC41" s="34"/>
      <c r="ED41" s="34"/>
      <c r="EE41" s="34"/>
      <c r="EF41" s="34"/>
      <c r="EG41" s="34"/>
      <c r="EH41" s="34"/>
      <c r="EI41" s="34"/>
      <c r="EJ41" s="34"/>
      <c r="EK41" s="34"/>
      <c r="EL41" s="34"/>
      <c r="EM41" s="34"/>
      <c r="EN41" s="34"/>
      <c r="EO41" s="34"/>
      <c r="EP41" s="34"/>
      <c r="EQ41" s="34"/>
      <c r="ER41" s="34"/>
      <c r="ES41" s="34"/>
      <c r="ET41" s="34"/>
      <c r="EU41" s="34"/>
      <c r="EV41" s="34"/>
      <c r="EW41" s="34"/>
      <c r="EX41" s="34"/>
      <c r="EY41" s="34"/>
      <c r="EZ41" s="34"/>
      <c r="FA41" s="34"/>
      <c r="FB41" s="34"/>
      <c r="FC41" s="34"/>
      <c r="FD41" s="34"/>
      <c r="FE41" s="34"/>
      <c r="FF41" s="34"/>
      <c r="FG41" s="34"/>
      <c r="FH41" s="34"/>
      <c r="FI41" s="34"/>
      <c r="FJ41" s="34"/>
      <c r="FK41" s="34"/>
      <c r="FL41" s="34"/>
      <c r="FM41" s="34"/>
      <c r="FN41" s="34"/>
      <c r="FO41" s="34"/>
      <c r="FP41" s="34"/>
      <c r="FQ41" s="34"/>
      <c r="FR41" s="34"/>
      <c r="FS41" s="34"/>
      <c r="FT41" s="34"/>
      <c r="FU41" s="34"/>
      <c r="FV41" s="34"/>
      <c r="FW41" s="34"/>
      <c r="FX41" s="34"/>
      <c r="FY41" s="34"/>
      <c r="FZ41" s="34"/>
      <c r="GA41" s="34"/>
      <c r="GB41" s="34"/>
      <c r="GC41" s="34"/>
      <c r="GD41" s="34"/>
      <c r="GE41" s="34"/>
      <c r="GF41" s="34"/>
      <c r="GG41" s="34"/>
      <c r="GH41" s="34"/>
      <c r="GI41" s="34"/>
      <c r="GJ41" s="34"/>
      <c r="GK41" s="34"/>
      <c r="GL41" s="34"/>
      <c r="GM41" s="34"/>
      <c r="GN41" s="34"/>
      <c r="GO41" s="34"/>
      <c r="GP41" s="34"/>
      <c r="GQ41" s="34"/>
      <c r="GR41" s="34"/>
      <c r="GS41" s="34"/>
      <c r="GT41" s="34"/>
      <c r="GU41" s="34"/>
      <c r="GV41" s="34"/>
      <c r="GW41" s="34"/>
      <c r="GX41" s="34"/>
      <c r="GY41" s="34"/>
      <c r="GZ41" s="34"/>
      <c r="HA41" s="34"/>
      <c r="HB41" s="34"/>
      <c r="HC41" s="34"/>
      <c r="HD41" s="34"/>
      <c r="HE41" s="34"/>
      <c r="HF41" s="34"/>
      <c r="HG41" s="34"/>
      <c r="HH41" s="34"/>
      <c r="HI41" s="34"/>
      <c r="HJ41" s="34"/>
      <c r="HK41" s="34"/>
      <c r="HL41" s="34"/>
      <c r="HM41" s="34"/>
      <c r="HN41" s="34"/>
      <c r="HO41" s="34"/>
      <c r="HP41" s="34"/>
      <c r="HQ41" s="34"/>
      <c r="HR41" s="34"/>
      <c r="HS41" s="34"/>
      <c r="HT41" s="34"/>
      <c r="HU41" s="34"/>
      <c r="HV41" s="34"/>
      <c r="HW41" s="34"/>
      <c r="HX41" s="34"/>
      <c r="HY41" s="34"/>
      <c r="HZ41" s="34"/>
      <c r="IA41" s="34"/>
      <c r="IB41" s="34"/>
      <c r="IC41" s="34"/>
      <c r="ID41" s="34"/>
      <c r="IE41" s="34"/>
      <c r="IF41" s="34"/>
      <c r="IG41" s="34"/>
      <c r="IH41" s="34"/>
      <c r="II41" s="34"/>
      <c r="IJ41" s="34"/>
      <c r="IK41" s="34"/>
      <c r="IL41" s="34"/>
      <c r="IM41" s="34"/>
      <c r="IN41" s="34"/>
      <c r="IO41" s="34"/>
      <c r="IP41" s="34"/>
      <c r="IQ41" s="34"/>
      <c r="IR41" s="34"/>
      <c r="IS41" s="34"/>
      <c r="IT41" s="34"/>
      <c r="IU41" s="34"/>
      <c r="IV41" s="34"/>
      <c r="IW41" s="34"/>
      <c r="IX41" s="34"/>
      <c r="IY41" s="34"/>
      <c r="IZ41" s="34"/>
      <c r="JA41" s="34"/>
      <c r="JB41" s="34"/>
      <c r="JC41" s="34"/>
      <c r="JD41" s="34"/>
      <c r="JE41" s="34"/>
      <c r="JF41" s="34"/>
      <c r="JG41" s="34"/>
      <c r="JH41" s="34"/>
      <c r="JI41" s="34"/>
      <c r="JJ41" s="34"/>
      <c r="JK41" s="34"/>
      <c r="JL41" s="34"/>
      <c r="JM41" s="34"/>
      <c r="JN41" s="34"/>
      <c r="JO41" s="34"/>
      <c r="JP41" s="34"/>
      <c r="JQ41" s="34"/>
      <c r="JR41" s="34"/>
      <c r="JS41" s="34"/>
      <c r="JT41" s="34"/>
      <c r="JU41" s="34"/>
      <c r="JV41" s="34"/>
      <c r="JW41" s="34"/>
      <c r="JX41" s="34"/>
      <c r="JY41" s="34"/>
      <c r="JZ41" s="34"/>
      <c r="KA41" s="34"/>
      <c r="KB41" s="34"/>
      <c r="KC41" s="34"/>
      <c r="KD41" s="34"/>
      <c r="KE41" s="34"/>
      <c r="KF41" s="34"/>
      <c r="KG41" s="34"/>
      <c r="KH41" s="34"/>
      <c r="KI41" s="34"/>
      <c r="KJ41" s="34"/>
      <c r="KK41" s="34"/>
      <c r="KL41" s="34"/>
      <c r="KM41" s="34"/>
      <c r="KN41" s="34"/>
      <c r="KO41" s="34"/>
      <c r="KP41" s="34"/>
      <c r="KQ41" s="34"/>
      <c r="KR41" s="34"/>
      <c r="KS41" s="34"/>
      <c r="KT41" s="34"/>
      <c r="KU41" s="34"/>
      <c r="KV41" s="34"/>
      <c r="KW41" s="34"/>
      <c r="KX41" s="34"/>
      <c r="KY41" s="34"/>
      <c r="KZ41" s="34"/>
      <c r="LA41" s="34"/>
      <c r="LB41" s="34"/>
      <c r="LC41" s="34"/>
      <c r="LD41" s="34"/>
      <c r="LE41" s="34"/>
      <c r="LF41" s="34"/>
      <c r="LG41" s="34"/>
      <c r="LH41" s="34"/>
      <c r="LI41" s="34"/>
      <c r="LJ41" s="34"/>
      <c r="LK41" s="34"/>
      <c r="LL41" s="34"/>
      <c r="LM41" s="34"/>
      <c r="LN41" s="34"/>
      <c r="LO41" s="34"/>
      <c r="LP41" s="34"/>
      <c r="LQ41" s="34"/>
      <c r="LR41" s="34"/>
      <c r="LS41" s="34"/>
      <c r="LT41" s="34"/>
      <c r="LU41" s="34"/>
      <c r="LV41" s="34"/>
      <c r="LW41" s="34"/>
      <c r="LX41" s="34"/>
      <c r="LY41" s="34"/>
      <c r="LZ41" s="34"/>
      <c r="MA41" s="34"/>
      <c r="MB41" s="34"/>
      <c r="MC41" s="34"/>
      <c r="MD41" s="34"/>
      <c r="ME41" s="34"/>
      <c r="MF41" s="34"/>
      <c r="MG41" s="34"/>
      <c r="MH41" s="34"/>
      <c r="MI41" s="34"/>
      <c r="MJ41" s="34"/>
      <c r="MK41" s="34"/>
      <c r="ML41" s="34"/>
      <c r="MM41" s="34"/>
      <c r="MN41" s="34"/>
      <c r="MO41" s="34"/>
      <c r="MP41" s="34"/>
      <c r="MQ41" s="34"/>
      <c r="MR41" s="34"/>
      <c r="MS41" s="34"/>
      <c r="MT41" s="34"/>
      <c r="MU41" s="34"/>
      <c r="MV41" s="34"/>
      <c r="MW41" s="34"/>
      <c r="MX41" s="34"/>
      <c r="MY41" s="34"/>
      <c r="MZ41" s="34"/>
      <c r="NA41" s="34"/>
      <c r="NB41" s="34"/>
      <c r="NC41" s="34"/>
      <c r="ND41" s="34"/>
      <c r="NE41" s="34"/>
      <c r="NF41" s="34"/>
      <c r="NG41" s="34"/>
      <c r="NH41" s="34"/>
      <c r="NI41" s="34"/>
      <c r="NJ41" s="34"/>
      <c r="NK41" s="34"/>
      <c r="NL41" s="34"/>
      <c r="NM41" s="34"/>
      <c r="NN41" s="34"/>
      <c r="NO41" s="34"/>
      <c r="NP41" s="34"/>
      <c r="NQ41" s="34"/>
      <c r="NR41" s="34"/>
      <c r="NS41" s="34"/>
      <c r="NT41" s="34"/>
      <c r="NU41" s="34"/>
      <c r="NV41" s="34"/>
      <c r="NW41" s="34"/>
      <c r="NX41" s="34"/>
      <c r="NY41" s="34"/>
      <c r="NZ41" s="34"/>
      <c r="OA41" s="34"/>
      <c r="OB41" s="34"/>
      <c r="OC41" s="34"/>
      <c r="OD41" s="34"/>
      <c r="OE41" s="34"/>
      <c r="OF41" s="34"/>
      <c r="OG41" s="34"/>
      <c r="OH41" s="34"/>
      <c r="OI41" s="34"/>
      <c r="OJ41" s="34"/>
      <c r="OK41" s="34"/>
      <c r="OL41" s="34"/>
      <c r="OM41" s="34"/>
      <c r="ON41" s="34"/>
      <c r="OO41" s="34"/>
      <c r="OP41" s="34"/>
      <c r="OQ41" s="34"/>
      <c r="OR41" s="34"/>
      <c r="OS41" s="34"/>
      <c r="OT41" s="34"/>
      <c r="OU41" s="34"/>
      <c r="OV41" s="34"/>
      <c r="OW41" s="34"/>
      <c r="OX41" s="34"/>
      <c r="OY41" s="34"/>
      <c r="OZ41" s="34"/>
      <c r="PA41" s="34"/>
      <c r="PB41" s="34"/>
      <c r="PC41" s="34"/>
      <c r="PD41" s="34"/>
      <c r="PE41" s="34"/>
      <c r="PF41" s="34"/>
      <c r="PG41" s="34"/>
      <c r="PH41" s="34"/>
      <c r="PI41" s="34"/>
      <c r="PJ41" s="34"/>
      <c r="PK41" s="34"/>
      <c r="PL41" s="34"/>
      <c r="PM41" s="34"/>
      <c r="PN41" s="34"/>
      <c r="PO41" s="34"/>
      <c r="PP41" s="34"/>
      <c r="PQ41" s="34"/>
      <c r="PR41" s="34"/>
      <c r="PS41" s="34"/>
      <c r="PT41" s="34"/>
      <c r="PU41" s="34"/>
      <c r="PV41" s="34"/>
      <c r="PW41" s="34"/>
      <c r="PX41" s="34"/>
      <c r="PY41" s="34"/>
      <c r="PZ41" s="34"/>
      <c r="QA41" s="34"/>
      <c r="QB41" s="34"/>
      <c r="QC41" s="34"/>
      <c r="QD41" s="34"/>
      <c r="QE41" s="34"/>
      <c r="QF41" s="34"/>
      <c r="QG41" s="34"/>
      <c r="QH41" s="34"/>
      <c r="QI41" s="34"/>
      <c r="QJ41" s="34"/>
      <c r="QK41" s="34"/>
      <c r="QL41" s="34"/>
      <c r="QM41" s="34"/>
      <c r="QN41" s="34"/>
      <c r="QO41" s="34"/>
      <c r="QP41" s="34"/>
      <c r="QQ41" s="34"/>
      <c r="QR41" s="34"/>
      <c r="QS41" s="34"/>
      <c r="QT41" s="34"/>
      <c r="QU41" s="34"/>
      <c r="QV41" s="34"/>
      <c r="QW41" s="34"/>
      <c r="QX41" s="34"/>
      <c r="QY41" s="34"/>
      <c r="QZ41" s="34"/>
      <c r="RA41" s="34"/>
      <c r="RB41" s="34"/>
      <c r="RC41" s="34"/>
      <c r="RD41" s="34"/>
      <c r="RE41" s="34"/>
      <c r="RF41" s="34"/>
      <c r="RG41" s="34"/>
      <c r="RH41" s="34"/>
      <c r="RI41" s="34"/>
      <c r="RJ41" s="34"/>
      <c r="RK41" s="34"/>
      <c r="RL41" s="34"/>
      <c r="RM41" s="34"/>
      <c r="RN41" s="34"/>
      <c r="RO41" s="34"/>
      <c r="RP41" s="34"/>
      <c r="RQ41" s="34"/>
      <c r="RR41" s="34"/>
      <c r="RS41" s="34"/>
      <c r="RT41" s="34"/>
      <c r="RU41" s="34"/>
      <c r="RV41" s="34"/>
      <c r="RW41" s="34"/>
      <c r="RX41" s="34"/>
      <c r="RY41" s="34"/>
      <c r="RZ41" s="34"/>
      <c r="SA41" s="34"/>
      <c r="SB41" s="34"/>
      <c r="SC41" s="34"/>
      <c r="SD41" s="34"/>
      <c r="SE41" s="34"/>
      <c r="SF41" s="34"/>
      <c r="SG41" s="34"/>
      <c r="SH41" s="34"/>
      <c r="SI41" s="34"/>
      <c r="SJ41" s="34"/>
      <c r="SK41" s="34"/>
      <c r="SL41" s="34"/>
      <c r="SM41" s="34"/>
      <c r="SN41" s="34"/>
      <c r="SO41" s="34"/>
      <c r="SP41" s="34"/>
      <c r="SQ41" s="34"/>
      <c r="SR41" s="34"/>
      <c r="SS41" s="34"/>
      <c r="ST41" s="34"/>
      <c r="SU41" s="34"/>
      <c r="SV41" s="34"/>
      <c r="SW41" s="34"/>
      <c r="SX41" s="34"/>
      <c r="SY41" s="34"/>
      <c r="SZ41" s="34"/>
      <c r="TA41" s="34"/>
      <c r="TB41" s="34"/>
      <c r="TC41" s="34"/>
      <c r="TD41" s="34"/>
      <c r="TE41" s="34"/>
      <c r="TF41" s="34"/>
      <c r="TG41" s="34"/>
      <c r="TH41" s="34"/>
      <c r="TI41" s="34"/>
      <c r="TJ41" s="34"/>
      <c r="TK41" s="34"/>
      <c r="TL41" s="34"/>
      <c r="TM41" s="34"/>
      <c r="TN41" s="34"/>
      <c r="TO41" s="34"/>
      <c r="TP41" s="34"/>
      <c r="TQ41" s="34"/>
      <c r="TR41" s="34"/>
      <c r="TS41" s="34"/>
      <c r="TT41" s="34"/>
      <c r="TU41" s="34"/>
      <c r="TV41" s="34"/>
      <c r="TW41" s="34"/>
      <c r="TX41" s="34"/>
      <c r="TY41" s="34"/>
      <c r="TZ41" s="34"/>
      <c r="UA41" s="34"/>
      <c r="UB41" s="34"/>
      <c r="UC41" s="34"/>
      <c r="UD41" s="34"/>
      <c r="UE41" s="34"/>
      <c r="UF41" s="34"/>
      <c r="UG41" s="34"/>
      <c r="UH41" s="34"/>
      <c r="UI41" s="34"/>
      <c r="UJ41" s="34"/>
      <c r="UK41" s="34"/>
      <c r="UL41" s="34"/>
      <c r="UM41" s="34"/>
      <c r="UN41" s="34"/>
      <c r="UO41" s="34"/>
      <c r="UP41" s="34"/>
      <c r="UQ41" s="34"/>
      <c r="UR41" s="34"/>
      <c r="US41" s="34"/>
      <c r="UT41" s="34"/>
      <c r="UU41" s="34"/>
      <c r="UV41" s="34"/>
      <c r="UW41" s="34"/>
      <c r="UX41" s="34"/>
      <c r="UY41" s="34"/>
      <c r="UZ41" s="34"/>
      <c r="VA41" s="34"/>
      <c r="VB41" s="34"/>
      <c r="VC41" s="34"/>
      <c r="VD41" s="34"/>
      <c r="VE41" s="34"/>
      <c r="VF41" s="34"/>
      <c r="VG41" s="34"/>
      <c r="VH41" s="34"/>
      <c r="VI41" s="34"/>
      <c r="VJ41" s="34"/>
      <c r="VK41" s="34"/>
      <c r="VL41" s="34"/>
      <c r="VM41" s="34"/>
      <c r="VN41" s="34"/>
      <c r="VO41" s="34"/>
      <c r="VP41" s="34"/>
      <c r="VQ41" s="34"/>
      <c r="VR41" s="34"/>
      <c r="VS41" s="34"/>
      <c r="VT41" s="34"/>
      <c r="VU41" s="34"/>
      <c r="VV41" s="34"/>
      <c r="VW41" s="34"/>
      <c r="VX41" s="34"/>
      <c r="VY41" s="34"/>
      <c r="VZ41" s="34"/>
      <c r="WA41" s="34"/>
      <c r="WB41" s="34"/>
      <c r="WC41" s="34"/>
      <c r="WD41" s="34"/>
      <c r="WE41" s="34"/>
      <c r="WF41" s="34"/>
      <c r="WG41" s="34"/>
      <c r="WH41" s="34"/>
      <c r="WI41" s="34"/>
      <c r="WJ41" s="34"/>
      <c r="WK41" s="34"/>
      <c r="WL41" s="34"/>
      <c r="WM41" s="34"/>
      <c r="WN41" s="34"/>
      <c r="WO41" s="34"/>
      <c r="WP41" s="34"/>
      <c r="WQ41" s="34"/>
      <c r="WR41" s="34"/>
      <c r="WS41" s="34"/>
      <c r="WT41" s="34"/>
      <c r="WU41" s="34"/>
      <c r="WV41" s="34"/>
      <c r="WW41" s="34"/>
      <c r="WX41" s="34"/>
      <c r="WY41" s="34"/>
      <c r="WZ41" s="34"/>
      <c r="XA41" s="34"/>
      <c r="XB41" s="34"/>
      <c r="XC41" s="34"/>
      <c r="XD41" s="34"/>
      <c r="XE41" s="34"/>
      <c r="XF41" s="34"/>
      <c r="XG41" s="34"/>
      <c r="XH41" s="34"/>
      <c r="XI41" s="34"/>
      <c r="XJ41" s="34"/>
      <c r="XK41" s="34"/>
      <c r="XL41" s="34"/>
      <c r="XM41" s="34"/>
      <c r="XN41" s="34"/>
      <c r="XO41" s="34"/>
      <c r="XP41" s="34"/>
      <c r="XQ41" s="34"/>
      <c r="XR41" s="34"/>
      <c r="XS41" s="34"/>
      <c r="XT41" s="34"/>
      <c r="XU41" s="34"/>
      <c r="XV41" s="34"/>
      <c r="XW41" s="34"/>
      <c r="XX41" s="34"/>
      <c r="XY41" s="34"/>
      <c r="XZ41" s="34"/>
      <c r="YA41" s="34"/>
      <c r="YB41" s="34"/>
      <c r="YC41" s="34"/>
      <c r="YD41" s="34"/>
      <c r="YE41" s="34"/>
      <c r="YF41" s="34"/>
      <c r="YG41" s="34"/>
      <c r="YH41" s="34"/>
      <c r="YI41" s="34"/>
      <c r="YJ41" s="34"/>
      <c r="YK41" s="34"/>
      <c r="YL41" s="34"/>
      <c r="YM41" s="34"/>
      <c r="YN41" s="34"/>
      <c r="YO41" s="34"/>
      <c r="YP41" s="34"/>
      <c r="YQ41" s="34"/>
      <c r="YR41" s="34"/>
      <c r="YS41" s="34"/>
      <c r="YT41" s="34"/>
      <c r="YU41" s="34"/>
      <c r="YV41" s="34"/>
      <c r="YW41" s="34"/>
      <c r="YX41" s="34"/>
      <c r="YY41" s="34"/>
      <c r="YZ41" s="34"/>
      <c r="ZA41" s="34"/>
      <c r="ZB41" s="34"/>
      <c r="ZC41" s="34"/>
      <c r="ZD41" s="34"/>
      <c r="ZE41" s="34"/>
      <c r="ZF41" s="34"/>
      <c r="ZG41" s="34"/>
      <c r="ZH41" s="34"/>
      <c r="ZI41" s="34"/>
      <c r="ZJ41" s="34"/>
      <c r="ZK41" s="34"/>
      <c r="ZL41" s="34"/>
      <c r="ZM41" s="34"/>
      <c r="ZN41" s="34"/>
      <c r="ZO41" s="34"/>
      <c r="ZP41" s="34"/>
      <c r="ZQ41" s="34"/>
      <c r="ZR41" s="34"/>
      <c r="ZS41" s="34"/>
      <c r="ZT41" s="34"/>
      <c r="ZU41" s="34"/>
      <c r="ZV41" s="34"/>
      <c r="ZW41" s="34"/>
      <c r="ZX41" s="34"/>
      <c r="ZY41" s="34"/>
      <c r="ZZ41" s="34"/>
      <c r="AAA41" s="34"/>
      <c r="AAB41" s="34"/>
      <c r="AAC41" s="34"/>
      <c r="AAD41" s="34"/>
      <c r="AAE41" s="34"/>
      <c r="AAF41" s="34"/>
      <c r="AAG41" s="34"/>
      <c r="AAH41" s="34"/>
      <c r="AAI41" s="34"/>
      <c r="AAJ41" s="34"/>
      <c r="AAK41" s="34"/>
      <c r="AAL41" s="34"/>
      <c r="AAM41" s="34"/>
      <c r="AAN41" s="34"/>
      <c r="AAO41" s="34"/>
      <c r="AAP41" s="34"/>
      <c r="AAQ41" s="34"/>
      <c r="AAR41" s="34"/>
      <c r="AAS41" s="34"/>
      <c r="AAT41" s="34"/>
      <c r="AAU41" s="34"/>
      <c r="AAV41" s="34"/>
      <c r="AAW41" s="34"/>
      <c r="AAX41" s="34"/>
      <c r="AAY41" s="34"/>
      <c r="AAZ41" s="34"/>
      <c r="ABA41" s="34"/>
      <c r="ABB41" s="34"/>
      <c r="ABC41" s="34"/>
      <c r="ABD41" s="34"/>
      <c r="ABE41" s="34"/>
      <c r="ABF41" s="34"/>
      <c r="ABG41" s="34"/>
      <c r="ABH41" s="34"/>
      <c r="ABI41" s="34"/>
      <c r="ABJ41" s="34"/>
      <c r="ABK41" s="34"/>
      <c r="ABL41" s="34"/>
      <c r="ABM41" s="34"/>
      <c r="ABN41" s="34"/>
      <c r="ABO41" s="34"/>
      <c r="ABP41" s="34"/>
      <c r="ABQ41" s="34"/>
      <c r="ABR41" s="34"/>
      <c r="ABS41" s="34"/>
      <c r="ABT41" s="34"/>
      <c r="ABU41" s="34"/>
      <c r="ABV41" s="34"/>
      <c r="ABW41" s="34"/>
      <c r="ABX41" s="34"/>
      <c r="ABY41" s="34"/>
      <c r="ABZ41" s="34"/>
      <c r="ACA41" s="34"/>
      <c r="ACB41" s="34"/>
      <c r="ACC41" s="34"/>
      <c r="ACD41" s="34"/>
      <c r="ACE41" s="34"/>
      <c r="ACF41" s="34"/>
      <c r="ACG41" s="34"/>
      <c r="ACH41" s="34"/>
      <c r="ACI41" s="34"/>
      <c r="ACJ41" s="34"/>
      <c r="ACK41" s="34"/>
      <c r="ACL41" s="34"/>
      <c r="ACM41" s="34"/>
      <c r="ACN41" s="34"/>
      <c r="ACO41" s="34"/>
      <c r="ACP41" s="34"/>
      <c r="ACQ41" s="34"/>
      <c r="ACR41" s="34"/>
      <c r="ACS41" s="34"/>
      <c r="ACT41" s="34"/>
      <c r="ACU41" s="34"/>
      <c r="ACV41" s="34"/>
      <c r="ACW41" s="34"/>
      <c r="ACX41" s="34"/>
      <c r="ACY41" s="34"/>
      <c r="ACZ41" s="34"/>
      <c r="ADA41" s="34"/>
      <c r="ADB41" s="34"/>
      <c r="ADC41" s="34"/>
      <c r="ADD41" s="34"/>
      <c r="ADE41" s="34"/>
      <c r="ADF41" s="34"/>
      <c r="ADG41" s="34"/>
      <c r="ADH41" s="34"/>
      <c r="ADI41" s="34"/>
      <c r="ADJ41" s="34"/>
      <c r="ADK41" s="34"/>
      <c r="ADL41" s="34"/>
      <c r="ADM41" s="34"/>
      <c r="ADN41" s="34"/>
      <c r="ADO41" s="34"/>
      <c r="ADP41" s="34"/>
      <c r="ADQ41" s="34"/>
      <c r="ADR41" s="34"/>
      <c r="ADS41" s="34"/>
      <c r="ADT41" s="34"/>
      <c r="ADU41" s="34"/>
      <c r="ADV41" s="34"/>
      <c r="ADW41" s="34"/>
      <c r="ADX41" s="34"/>
      <c r="ADY41" s="34"/>
      <c r="ADZ41" s="34"/>
      <c r="AEA41" s="34"/>
      <c r="AEB41" s="34"/>
      <c r="AEC41" s="34"/>
      <c r="AED41" s="34"/>
      <c r="AEE41" s="34"/>
      <c r="AEF41" s="34"/>
      <c r="AEG41" s="34"/>
      <c r="AEH41" s="34"/>
      <c r="AEI41" s="34"/>
      <c r="AEJ41" s="34"/>
      <c r="AEK41" s="34"/>
      <c r="AEL41" s="34"/>
      <c r="AEM41" s="34"/>
      <c r="AEN41" s="34"/>
      <c r="AEO41" s="34"/>
      <c r="AEP41" s="34"/>
      <c r="AEQ41" s="34"/>
      <c r="AER41" s="34"/>
      <c r="AES41" s="34"/>
      <c r="AET41" s="34"/>
      <c r="AEU41" s="34"/>
      <c r="AEV41" s="34"/>
      <c r="AEW41" s="34"/>
      <c r="AEX41" s="34"/>
      <c r="AEY41" s="34"/>
      <c r="AEZ41" s="34"/>
      <c r="AFA41" s="34"/>
      <c r="AFB41" s="34"/>
      <c r="AFC41" s="34"/>
      <c r="AFD41" s="34"/>
      <c r="AFE41" s="34"/>
      <c r="AFF41" s="34"/>
      <c r="AFG41" s="34"/>
      <c r="AFH41" s="34"/>
      <c r="AFI41" s="34"/>
      <c r="AFJ41" s="34"/>
      <c r="AFK41" s="34"/>
      <c r="AFL41" s="34"/>
      <c r="AFM41" s="34"/>
      <c r="AFN41" s="34"/>
      <c r="AFO41" s="34"/>
      <c r="AFP41" s="34"/>
      <c r="AFQ41" s="34"/>
      <c r="AFR41" s="34"/>
      <c r="AFS41" s="34"/>
      <c r="AFT41" s="34"/>
      <c r="AFU41" s="34"/>
      <c r="AFV41" s="34"/>
      <c r="AFW41" s="34"/>
      <c r="AFX41" s="34"/>
      <c r="AFY41" s="34"/>
      <c r="AFZ41" s="34"/>
      <c r="AGA41" s="34"/>
      <c r="AGB41" s="34"/>
      <c r="AGC41" s="34"/>
      <c r="AGD41" s="34"/>
      <c r="AGE41" s="34"/>
      <c r="AGF41" s="34"/>
      <c r="AGG41" s="34"/>
      <c r="AGH41" s="34"/>
      <c r="AGI41" s="34"/>
      <c r="AGJ41" s="34"/>
      <c r="AGK41" s="34"/>
      <c r="AGL41" s="34"/>
      <c r="AGM41" s="34"/>
      <c r="AGN41" s="34"/>
      <c r="AGO41" s="34"/>
      <c r="AGP41" s="34"/>
      <c r="AGQ41" s="34"/>
      <c r="AGR41" s="34"/>
      <c r="AGS41" s="34"/>
      <c r="AGT41" s="34"/>
      <c r="AGU41" s="34"/>
      <c r="AGV41" s="34"/>
      <c r="AGW41" s="34"/>
      <c r="AGX41" s="34"/>
      <c r="AGY41" s="34"/>
      <c r="AGZ41" s="34"/>
      <c r="AHA41" s="34"/>
      <c r="AHB41" s="34"/>
      <c r="AHC41" s="34"/>
      <c r="AHD41" s="34"/>
      <c r="AHE41" s="34"/>
      <c r="AHF41" s="34"/>
      <c r="AHG41" s="34"/>
      <c r="AHH41" s="34"/>
      <c r="AHI41" s="34"/>
      <c r="AHJ41" s="34"/>
      <c r="AHK41" s="34"/>
      <c r="AHL41" s="34"/>
      <c r="AHM41" s="34"/>
      <c r="AHN41" s="34"/>
      <c r="AHO41" s="34"/>
      <c r="AHP41" s="34"/>
      <c r="AHQ41" s="34"/>
      <c r="AHR41" s="34"/>
      <c r="AHS41" s="34"/>
      <c r="AHT41" s="34"/>
      <c r="AHU41" s="34"/>
      <c r="AHV41" s="34"/>
      <c r="AHW41" s="34"/>
      <c r="AHX41" s="34"/>
      <c r="AHY41" s="34"/>
      <c r="AHZ41" s="34"/>
      <c r="AIA41" s="34"/>
      <c r="AIB41" s="34"/>
      <c r="AIC41" s="34"/>
      <c r="AID41" s="34"/>
      <c r="AIE41" s="34"/>
      <c r="AIF41" s="34"/>
      <c r="AIG41" s="34"/>
      <c r="AIH41" s="34"/>
      <c r="AII41" s="34"/>
      <c r="AIJ41" s="34"/>
      <c r="AIK41" s="34"/>
      <c r="AIL41" s="34"/>
      <c r="AIM41" s="34"/>
      <c r="AIN41" s="34"/>
      <c r="AIO41" s="34"/>
      <c r="AIP41" s="34"/>
      <c r="AIQ41" s="34"/>
      <c r="AIR41" s="34"/>
      <c r="AIS41" s="34"/>
      <c r="AIT41" s="34"/>
      <c r="AIU41" s="34"/>
      <c r="AIV41" s="34"/>
      <c r="AIW41" s="34"/>
      <c r="AIX41" s="34"/>
      <c r="AIY41" s="34"/>
      <c r="AIZ41" s="34"/>
      <c r="AJA41" s="34"/>
      <c r="AJB41" s="34"/>
      <c r="AJC41" s="34"/>
      <c r="AJD41" s="34"/>
      <c r="AJE41" s="34"/>
      <c r="AJF41" s="34"/>
      <c r="AJG41" s="34"/>
      <c r="AJH41" s="34"/>
      <c r="AJI41" s="34"/>
      <c r="AJJ41" s="34"/>
      <c r="AJK41" s="34"/>
      <c r="AJL41" s="34"/>
      <c r="AJM41" s="34"/>
      <c r="AJN41" s="34"/>
      <c r="AJO41" s="34"/>
      <c r="AJP41" s="34"/>
      <c r="AJQ41" s="34"/>
      <c r="AJR41" s="34"/>
      <c r="AJS41" s="34"/>
      <c r="AJT41" s="34"/>
      <c r="AJU41" s="34"/>
      <c r="AJV41" s="34"/>
      <c r="AJW41" s="34"/>
      <c r="AJX41" s="34"/>
      <c r="AJY41" s="34"/>
      <c r="AJZ41" s="34"/>
      <c r="AKA41" s="34"/>
      <c r="AKB41" s="34"/>
      <c r="AKC41" s="34"/>
      <c r="AKD41" s="34"/>
      <c r="AKE41" s="34"/>
      <c r="AKF41" s="34"/>
      <c r="AKG41" s="34"/>
      <c r="AKH41" s="34"/>
      <c r="AKI41" s="34"/>
      <c r="AKJ41" s="34"/>
      <c r="AKK41" s="34"/>
      <c r="AKL41" s="34"/>
      <c r="AKM41" s="34"/>
      <c r="AKN41" s="34"/>
      <c r="AKO41" s="34"/>
      <c r="AKP41" s="34"/>
      <c r="AKQ41" s="34"/>
      <c r="AKR41" s="34"/>
      <c r="AKS41" s="34"/>
      <c r="AKT41" s="34"/>
      <c r="AKU41" s="34"/>
      <c r="AKV41" s="34"/>
      <c r="AKW41" s="34"/>
      <c r="AKX41" s="34"/>
      <c r="AKY41" s="34"/>
      <c r="AKZ41" s="34"/>
      <c r="ALA41" s="34"/>
      <c r="ALB41" s="34"/>
      <c r="ALC41" s="34"/>
      <c r="ALD41" s="34"/>
      <c r="ALE41" s="34"/>
      <c r="ALF41" s="34"/>
      <c r="ALG41" s="34"/>
      <c r="ALH41" s="34"/>
      <c r="ALI41" s="34"/>
      <c r="ALJ41" s="34"/>
      <c r="ALK41" s="34"/>
      <c r="ALL41" s="34"/>
      <c r="ALM41" s="34"/>
      <c r="ALN41" s="34"/>
      <c r="ALO41" s="34"/>
      <c r="ALP41" s="34"/>
      <c r="ALQ41" s="34"/>
      <c r="ALR41" s="34"/>
      <c r="ALS41" s="34"/>
      <c r="ALT41" s="34"/>
      <c r="ALU41" s="34"/>
      <c r="ALV41" s="34"/>
      <c r="ALW41" s="34"/>
      <c r="ALX41" s="34"/>
      <c r="ALY41" s="34"/>
      <c r="ALZ41" s="34"/>
      <c r="AMA41" s="34"/>
      <c r="AMB41" s="34"/>
      <c r="AMC41" s="34"/>
      <c r="AMD41" s="34"/>
      <c r="AME41" s="34"/>
      <c r="AMF41" s="34"/>
      <c r="AMG41" s="34"/>
      <c r="AMH41" s="34"/>
      <c r="AMI41" s="34"/>
      <c r="AMJ41" s="34"/>
      <c r="AMK41" s="34"/>
    </row>
    <row r="42" spans="1:1027" s="61" customFormat="1" ht="13.5" thickBot="1" x14ac:dyDescent="0.25">
      <c r="A42" s="445" t="s">
        <v>79</v>
      </c>
      <c r="B42" s="151">
        <f t="shared" si="4"/>
        <v>0</v>
      </c>
      <c r="C42" s="62"/>
      <c r="D42" s="248">
        <v>0</v>
      </c>
      <c r="E42" s="345">
        <f>22.9*1.07</f>
        <v>24.503</v>
      </c>
      <c r="F42" s="55">
        <f t="shared" si="5"/>
        <v>0</v>
      </c>
      <c r="G42" s="350">
        <v>1.5</v>
      </c>
      <c r="H42" s="350"/>
      <c r="I42" s="349">
        <f>B42*G42</f>
        <v>0</v>
      </c>
      <c r="J42" s="12"/>
      <c r="K42" s="34"/>
      <c r="L42" s="34"/>
      <c r="M42" s="34"/>
      <c r="N42" s="34"/>
      <c r="O42" s="107"/>
      <c r="P42" s="34"/>
      <c r="Q42" s="107"/>
      <c r="R42" s="59"/>
      <c r="S42" s="59"/>
      <c r="T42" s="111"/>
      <c r="U42" s="60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34"/>
      <c r="DX42" s="34"/>
      <c r="DY42" s="34"/>
      <c r="DZ42" s="34"/>
      <c r="EA42" s="34"/>
      <c r="EB42" s="34"/>
      <c r="EC42" s="34"/>
      <c r="ED42" s="34"/>
      <c r="EE42" s="34"/>
      <c r="EF42" s="34"/>
      <c r="EG42" s="34"/>
      <c r="EH42" s="34"/>
      <c r="EI42" s="34"/>
      <c r="EJ42" s="34"/>
      <c r="EK42" s="34"/>
      <c r="EL42" s="34"/>
      <c r="EM42" s="34"/>
      <c r="EN42" s="34"/>
      <c r="EO42" s="34"/>
      <c r="EP42" s="34"/>
      <c r="EQ42" s="34"/>
      <c r="ER42" s="34"/>
      <c r="ES42" s="34"/>
      <c r="ET42" s="34"/>
      <c r="EU42" s="34"/>
      <c r="EV42" s="34"/>
      <c r="EW42" s="34"/>
      <c r="EX42" s="34"/>
      <c r="EY42" s="34"/>
      <c r="EZ42" s="34"/>
      <c r="FA42" s="34"/>
      <c r="FB42" s="34"/>
      <c r="FC42" s="34"/>
      <c r="FD42" s="34"/>
      <c r="FE42" s="34"/>
      <c r="FF42" s="34"/>
      <c r="FG42" s="34"/>
      <c r="FH42" s="34"/>
      <c r="FI42" s="34"/>
      <c r="FJ42" s="34"/>
      <c r="FK42" s="34"/>
      <c r="FL42" s="34"/>
      <c r="FM42" s="34"/>
      <c r="FN42" s="34"/>
      <c r="FO42" s="34"/>
      <c r="FP42" s="34"/>
      <c r="FQ42" s="34"/>
      <c r="FR42" s="34"/>
      <c r="FS42" s="34"/>
      <c r="FT42" s="34"/>
      <c r="FU42" s="34"/>
      <c r="FV42" s="34"/>
      <c r="FW42" s="34"/>
      <c r="FX42" s="34"/>
      <c r="FY42" s="34"/>
      <c r="FZ42" s="34"/>
      <c r="GA42" s="34"/>
      <c r="GB42" s="34"/>
      <c r="GC42" s="34"/>
      <c r="GD42" s="34"/>
      <c r="GE42" s="34"/>
      <c r="GF42" s="34"/>
      <c r="GG42" s="34"/>
      <c r="GH42" s="34"/>
      <c r="GI42" s="34"/>
      <c r="GJ42" s="34"/>
      <c r="GK42" s="34"/>
      <c r="GL42" s="34"/>
      <c r="GM42" s="34"/>
      <c r="GN42" s="34"/>
      <c r="GO42" s="34"/>
      <c r="GP42" s="34"/>
      <c r="GQ42" s="34"/>
      <c r="GR42" s="34"/>
      <c r="GS42" s="34"/>
      <c r="GT42" s="34"/>
      <c r="GU42" s="34"/>
      <c r="GV42" s="34"/>
      <c r="GW42" s="34"/>
      <c r="GX42" s="34"/>
      <c r="GY42" s="34"/>
      <c r="GZ42" s="34"/>
      <c r="HA42" s="34"/>
      <c r="HB42" s="34"/>
      <c r="HC42" s="34"/>
      <c r="HD42" s="34"/>
      <c r="HE42" s="34"/>
      <c r="HF42" s="34"/>
      <c r="HG42" s="34"/>
      <c r="HH42" s="34"/>
      <c r="HI42" s="34"/>
      <c r="HJ42" s="34"/>
      <c r="HK42" s="34"/>
      <c r="HL42" s="34"/>
      <c r="HM42" s="34"/>
      <c r="HN42" s="34"/>
      <c r="HO42" s="34"/>
      <c r="HP42" s="34"/>
      <c r="HQ42" s="34"/>
      <c r="HR42" s="34"/>
      <c r="HS42" s="34"/>
      <c r="HT42" s="34"/>
      <c r="HU42" s="34"/>
      <c r="HV42" s="34"/>
      <c r="HW42" s="34"/>
      <c r="HX42" s="34"/>
      <c r="HY42" s="34"/>
      <c r="HZ42" s="34"/>
      <c r="IA42" s="34"/>
      <c r="IB42" s="34"/>
      <c r="IC42" s="34"/>
      <c r="ID42" s="34"/>
      <c r="IE42" s="34"/>
      <c r="IF42" s="34"/>
      <c r="IG42" s="34"/>
      <c r="IH42" s="34"/>
      <c r="II42" s="34"/>
      <c r="IJ42" s="34"/>
      <c r="IK42" s="34"/>
      <c r="IL42" s="34"/>
      <c r="IM42" s="34"/>
      <c r="IN42" s="34"/>
      <c r="IO42" s="34"/>
      <c r="IP42" s="34"/>
      <c r="IQ42" s="34"/>
      <c r="IR42" s="34"/>
      <c r="IS42" s="34"/>
      <c r="IT42" s="34"/>
      <c r="IU42" s="34"/>
      <c r="IV42" s="34"/>
      <c r="IW42" s="34"/>
      <c r="IX42" s="34"/>
      <c r="IY42" s="34"/>
      <c r="IZ42" s="34"/>
      <c r="JA42" s="34"/>
      <c r="JB42" s="34"/>
      <c r="JC42" s="34"/>
      <c r="JD42" s="34"/>
      <c r="JE42" s="34"/>
      <c r="JF42" s="34"/>
      <c r="JG42" s="34"/>
      <c r="JH42" s="34"/>
      <c r="JI42" s="34"/>
      <c r="JJ42" s="34"/>
      <c r="JK42" s="34"/>
      <c r="JL42" s="34"/>
      <c r="JM42" s="34"/>
      <c r="JN42" s="34"/>
      <c r="JO42" s="34"/>
      <c r="JP42" s="34"/>
      <c r="JQ42" s="34"/>
      <c r="JR42" s="34"/>
      <c r="JS42" s="34"/>
      <c r="JT42" s="34"/>
      <c r="JU42" s="34"/>
      <c r="JV42" s="34"/>
      <c r="JW42" s="34"/>
      <c r="JX42" s="34"/>
      <c r="JY42" s="34"/>
      <c r="JZ42" s="34"/>
      <c r="KA42" s="34"/>
      <c r="KB42" s="34"/>
      <c r="KC42" s="34"/>
      <c r="KD42" s="34"/>
      <c r="KE42" s="34"/>
      <c r="KF42" s="34"/>
      <c r="KG42" s="34"/>
      <c r="KH42" s="34"/>
      <c r="KI42" s="34"/>
      <c r="KJ42" s="34"/>
      <c r="KK42" s="34"/>
      <c r="KL42" s="34"/>
      <c r="KM42" s="34"/>
      <c r="KN42" s="34"/>
      <c r="KO42" s="34"/>
      <c r="KP42" s="34"/>
      <c r="KQ42" s="34"/>
      <c r="KR42" s="34"/>
      <c r="KS42" s="34"/>
      <c r="KT42" s="34"/>
      <c r="KU42" s="34"/>
      <c r="KV42" s="34"/>
      <c r="KW42" s="34"/>
      <c r="KX42" s="34"/>
      <c r="KY42" s="34"/>
      <c r="KZ42" s="34"/>
      <c r="LA42" s="34"/>
      <c r="LB42" s="34"/>
      <c r="LC42" s="34"/>
      <c r="LD42" s="34"/>
      <c r="LE42" s="34"/>
      <c r="LF42" s="34"/>
      <c r="LG42" s="34"/>
      <c r="LH42" s="34"/>
      <c r="LI42" s="34"/>
      <c r="LJ42" s="34"/>
      <c r="LK42" s="34"/>
      <c r="LL42" s="34"/>
      <c r="LM42" s="34"/>
      <c r="LN42" s="34"/>
      <c r="LO42" s="34"/>
      <c r="LP42" s="34"/>
      <c r="LQ42" s="34"/>
      <c r="LR42" s="34"/>
      <c r="LS42" s="34"/>
      <c r="LT42" s="34"/>
      <c r="LU42" s="34"/>
      <c r="LV42" s="34"/>
      <c r="LW42" s="34"/>
      <c r="LX42" s="34"/>
      <c r="LY42" s="34"/>
      <c r="LZ42" s="34"/>
      <c r="MA42" s="34"/>
      <c r="MB42" s="34"/>
      <c r="MC42" s="34"/>
      <c r="MD42" s="34"/>
      <c r="ME42" s="34"/>
      <c r="MF42" s="34"/>
      <c r="MG42" s="34"/>
      <c r="MH42" s="34"/>
      <c r="MI42" s="34"/>
      <c r="MJ42" s="34"/>
      <c r="MK42" s="34"/>
      <c r="ML42" s="34"/>
      <c r="MM42" s="34"/>
      <c r="MN42" s="34"/>
      <c r="MO42" s="34"/>
      <c r="MP42" s="34"/>
      <c r="MQ42" s="34"/>
      <c r="MR42" s="34"/>
      <c r="MS42" s="34"/>
      <c r="MT42" s="34"/>
      <c r="MU42" s="34"/>
      <c r="MV42" s="34"/>
      <c r="MW42" s="34"/>
      <c r="MX42" s="34"/>
      <c r="MY42" s="34"/>
      <c r="MZ42" s="34"/>
      <c r="NA42" s="34"/>
      <c r="NB42" s="34"/>
      <c r="NC42" s="34"/>
      <c r="ND42" s="34"/>
      <c r="NE42" s="34"/>
      <c r="NF42" s="34"/>
      <c r="NG42" s="34"/>
      <c r="NH42" s="34"/>
      <c r="NI42" s="34"/>
      <c r="NJ42" s="34"/>
      <c r="NK42" s="34"/>
      <c r="NL42" s="34"/>
      <c r="NM42" s="34"/>
      <c r="NN42" s="34"/>
      <c r="NO42" s="34"/>
      <c r="NP42" s="34"/>
      <c r="NQ42" s="34"/>
      <c r="NR42" s="34"/>
      <c r="NS42" s="34"/>
      <c r="NT42" s="34"/>
      <c r="NU42" s="34"/>
      <c r="NV42" s="34"/>
      <c r="NW42" s="34"/>
      <c r="NX42" s="34"/>
      <c r="NY42" s="34"/>
      <c r="NZ42" s="34"/>
      <c r="OA42" s="34"/>
      <c r="OB42" s="34"/>
      <c r="OC42" s="34"/>
      <c r="OD42" s="34"/>
      <c r="OE42" s="34"/>
      <c r="OF42" s="34"/>
      <c r="OG42" s="34"/>
      <c r="OH42" s="34"/>
      <c r="OI42" s="34"/>
      <c r="OJ42" s="34"/>
      <c r="OK42" s="34"/>
      <c r="OL42" s="34"/>
      <c r="OM42" s="34"/>
      <c r="ON42" s="34"/>
      <c r="OO42" s="34"/>
      <c r="OP42" s="34"/>
      <c r="OQ42" s="34"/>
      <c r="OR42" s="34"/>
      <c r="OS42" s="34"/>
      <c r="OT42" s="34"/>
      <c r="OU42" s="34"/>
      <c r="OV42" s="34"/>
      <c r="OW42" s="34"/>
      <c r="OX42" s="34"/>
      <c r="OY42" s="34"/>
      <c r="OZ42" s="34"/>
      <c r="PA42" s="34"/>
      <c r="PB42" s="34"/>
      <c r="PC42" s="34"/>
      <c r="PD42" s="34"/>
      <c r="PE42" s="34"/>
      <c r="PF42" s="34"/>
      <c r="PG42" s="34"/>
      <c r="PH42" s="34"/>
      <c r="PI42" s="34"/>
      <c r="PJ42" s="34"/>
      <c r="PK42" s="34"/>
      <c r="PL42" s="34"/>
      <c r="PM42" s="34"/>
      <c r="PN42" s="34"/>
      <c r="PO42" s="34"/>
      <c r="PP42" s="34"/>
      <c r="PQ42" s="34"/>
      <c r="PR42" s="34"/>
      <c r="PS42" s="34"/>
      <c r="PT42" s="34"/>
      <c r="PU42" s="34"/>
      <c r="PV42" s="34"/>
      <c r="PW42" s="34"/>
      <c r="PX42" s="34"/>
      <c r="PY42" s="34"/>
      <c r="PZ42" s="34"/>
      <c r="QA42" s="34"/>
      <c r="QB42" s="34"/>
      <c r="QC42" s="34"/>
      <c r="QD42" s="34"/>
      <c r="QE42" s="34"/>
      <c r="QF42" s="34"/>
      <c r="QG42" s="34"/>
      <c r="QH42" s="34"/>
      <c r="QI42" s="34"/>
      <c r="QJ42" s="34"/>
      <c r="QK42" s="34"/>
      <c r="QL42" s="34"/>
      <c r="QM42" s="34"/>
      <c r="QN42" s="34"/>
      <c r="QO42" s="34"/>
      <c r="QP42" s="34"/>
      <c r="QQ42" s="34"/>
      <c r="QR42" s="34"/>
      <c r="QS42" s="34"/>
      <c r="QT42" s="34"/>
      <c r="QU42" s="34"/>
      <c r="QV42" s="34"/>
      <c r="QW42" s="34"/>
      <c r="QX42" s="34"/>
      <c r="QY42" s="34"/>
      <c r="QZ42" s="34"/>
      <c r="RA42" s="34"/>
      <c r="RB42" s="34"/>
      <c r="RC42" s="34"/>
      <c r="RD42" s="34"/>
      <c r="RE42" s="34"/>
      <c r="RF42" s="34"/>
      <c r="RG42" s="34"/>
      <c r="RH42" s="34"/>
      <c r="RI42" s="34"/>
      <c r="RJ42" s="34"/>
      <c r="RK42" s="34"/>
      <c r="RL42" s="34"/>
      <c r="RM42" s="34"/>
      <c r="RN42" s="34"/>
      <c r="RO42" s="34"/>
      <c r="RP42" s="34"/>
      <c r="RQ42" s="34"/>
      <c r="RR42" s="34"/>
      <c r="RS42" s="34"/>
      <c r="RT42" s="34"/>
      <c r="RU42" s="34"/>
      <c r="RV42" s="34"/>
      <c r="RW42" s="34"/>
      <c r="RX42" s="34"/>
      <c r="RY42" s="34"/>
      <c r="RZ42" s="34"/>
      <c r="SA42" s="34"/>
      <c r="SB42" s="34"/>
      <c r="SC42" s="34"/>
      <c r="SD42" s="34"/>
      <c r="SE42" s="34"/>
      <c r="SF42" s="34"/>
      <c r="SG42" s="34"/>
      <c r="SH42" s="34"/>
      <c r="SI42" s="34"/>
      <c r="SJ42" s="34"/>
      <c r="SK42" s="34"/>
      <c r="SL42" s="34"/>
      <c r="SM42" s="34"/>
      <c r="SN42" s="34"/>
      <c r="SO42" s="34"/>
      <c r="SP42" s="34"/>
      <c r="SQ42" s="34"/>
      <c r="SR42" s="34"/>
      <c r="SS42" s="34"/>
      <c r="ST42" s="34"/>
      <c r="SU42" s="34"/>
      <c r="SV42" s="34"/>
      <c r="SW42" s="34"/>
      <c r="SX42" s="34"/>
      <c r="SY42" s="34"/>
      <c r="SZ42" s="34"/>
      <c r="TA42" s="34"/>
      <c r="TB42" s="34"/>
      <c r="TC42" s="34"/>
      <c r="TD42" s="34"/>
      <c r="TE42" s="34"/>
      <c r="TF42" s="34"/>
      <c r="TG42" s="34"/>
      <c r="TH42" s="34"/>
      <c r="TI42" s="34"/>
      <c r="TJ42" s="34"/>
      <c r="TK42" s="34"/>
      <c r="TL42" s="34"/>
      <c r="TM42" s="34"/>
      <c r="TN42" s="34"/>
      <c r="TO42" s="34"/>
      <c r="TP42" s="34"/>
      <c r="TQ42" s="34"/>
      <c r="TR42" s="34"/>
      <c r="TS42" s="34"/>
      <c r="TT42" s="34"/>
      <c r="TU42" s="34"/>
      <c r="TV42" s="34"/>
      <c r="TW42" s="34"/>
      <c r="TX42" s="34"/>
      <c r="TY42" s="34"/>
      <c r="TZ42" s="34"/>
      <c r="UA42" s="34"/>
      <c r="UB42" s="34"/>
      <c r="UC42" s="34"/>
      <c r="UD42" s="34"/>
      <c r="UE42" s="34"/>
      <c r="UF42" s="34"/>
      <c r="UG42" s="34"/>
      <c r="UH42" s="34"/>
      <c r="UI42" s="34"/>
      <c r="UJ42" s="34"/>
      <c r="UK42" s="34"/>
      <c r="UL42" s="34"/>
      <c r="UM42" s="34"/>
      <c r="UN42" s="34"/>
      <c r="UO42" s="34"/>
      <c r="UP42" s="34"/>
      <c r="UQ42" s="34"/>
      <c r="UR42" s="34"/>
      <c r="US42" s="34"/>
      <c r="UT42" s="34"/>
      <c r="UU42" s="34"/>
      <c r="UV42" s="34"/>
      <c r="UW42" s="34"/>
      <c r="UX42" s="34"/>
      <c r="UY42" s="34"/>
      <c r="UZ42" s="34"/>
      <c r="VA42" s="34"/>
      <c r="VB42" s="34"/>
      <c r="VC42" s="34"/>
      <c r="VD42" s="34"/>
      <c r="VE42" s="34"/>
      <c r="VF42" s="34"/>
      <c r="VG42" s="34"/>
      <c r="VH42" s="34"/>
      <c r="VI42" s="34"/>
      <c r="VJ42" s="34"/>
      <c r="VK42" s="34"/>
      <c r="VL42" s="34"/>
      <c r="VM42" s="34"/>
      <c r="VN42" s="34"/>
      <c r="VO42" s="34"/>
      <c r="VP42" s="34"/>
      <c r="VQ42" s="34"/>
      <c r="VR42" s="34"/>
      <c r="VS42" s="34"/>
      <c r="VT42" s="34"/>
      <c r="VU42" s="34"/>
      <c r="VV42" s="34"/>
      <c r="VW42" s="34"/>
      <c r="VX42" s="34"/>
      <c r="VY42" s="34"/>
      <c r="VZ42" s="34"/>
      <c r="WA42" s="34"/>
      <c r="WB42" s="34"/>
      <c r="WC42" s="34"/>
      <c r="WD42" s="34"/>
      <c r="WE42" s="34"/>
      <c r="WF42" s="34"/>
      <c r="WG42" s="34"/>
      <c r="WH42" s="34"/>
      <c r="WI42" s="34"/>
      <c r="WJ42" s="34"/>
      <c r="WK42" s="34"/>
      <c r="WL42" s="34"/>
      <c r="WM42" s="34"/>
      <c r="WN42" s="34"/>
      <c r="WO42" s="34"/>
      <c r="WP42" s="34"/>
      <c r="WQ42" s="34"/>
      <c r="WR42" s="34"/>
      <c r="WS42" s="34"/>
      <c r="WT42" s="34"/>
      <c r="WU42" s="34"/>
      <c r="WV42" s="34"/>
      <c r="WW42" s="34"/>
      <c r="WX42" s="34"/>
      <c r="WY42" s="34"/>
      <c r="WZ42" s="34"/>
      <c r="XA42" s="34"/>
      <c r="XB42" s="34"/>
      <c r="XC42" s="34"/>
      <c r="XD42" s="34"/>
      <c r="XE42" s="34"/>
      <c r="XF42" s="34"/>
      <c r="XG42" s="34"/>
      <c r="XH42" s="34"/>
      <c r="XI42" s="34"/>
      <c r="XJ42" s="34"/>
      <c r="XK42" s="34"/>
      <c r="XL42" s="34"/>
      <c r="XM42" s="34"/>
      <c r="XN42" s="34"/>
      <c r="XO42" s="34"/>
      <c r="XP42" s="34"/>
      <c r="XQ42" s="34"/>
      <c r="XR42" s="34"/>
      <c r="XS42" s="34"/>
      <c r="XT42" s="34"/>
      <c r="XU42" s="34"/>
      <c r="XV42" s="34"/>
      <c r="XW42" s="34"/>
      <c r="XX42" s="34"/>
      <c r="XY42" s="34"/>
      <c r="XZ42" s="34"/>
      <c r="YA42" s="34"/>
      <c r="YB42" s="34"/>
      <c r="YC42" s="34"/>
      <c r="YD42" s="34"/>
      <c r="YE42" s="34"/>
      <c r="YF42" s="34"/>
      <c r="YG42" s="34"/>
      <c r="YH42" s="34"/>
      <c r="YI42" s="34"/>
      <c r="YJ42" s="34"/>
      <c r="YK42" s="34"/>
      <c r="YL42" s="34"/>
      <c r="YM42" s="34"/>
      <c r="YN42" s="34"/>
      <c r="YO42" s="34"/>
      <c r="YP42" s="34"/>
      <c r="YQ42" s="34"/>
      <c r="YR42" s="34"/>
      <c r="YS42" s="34"/>
      <c r="YT42" s="34"/>
      <c r="YU42" s="34"/>
      <c r="YV42" s="34"/>
      <c r="YW42" s="34"/>
      <c r="YX42" s="34"/>
      <c r="YY42" s="34"/>
      <c r="YZ42" s="34"/>
      <c r="ZA42" s="34"/>
      <c r="ZB42" s="34"/>
      <c r="ZC42" s="34"/>
      <c r="ZD42" s="34"/>
      <c r="ZE42" s="34"/>
      <c r="ZF42" s="34"/>
      <c r="ZG42" s="34"/>
      <c r="ZH42" s="34"/>
      <c r="ZI42" s="34"/>
      <c r="ZJ42" s="34"/>
      <c r="ZK42" s="34"/>
      <c r="ZL42" s="34"/>
      <c r="ZM42" s="34"/>
      <c r="ZN42" s="34"/>
      <c r="ZO42" s="34"/>
      <c r="ZP42" s="34"/>
      <c r="ZQ42" s="34"/>
      <c r="ZR42" s="34"/>
      <c r="ZS42" s="34"/>
      <c r="ZT42" s="34"/>
      <c r="ZU42" s="34"/>
      <c r="ZV42" s="34"/>
      <c r="ZW42" s="34"/>
      <c r="ZX42" s="34"/>
      <c r="ZY42" s="34"/>
      <c r="ZZ42" s="34"/>
      <c r="AAA42" s="34"/>
      <c r="AAB42" s="34"/>
      <c r="AAC42" s="34"/>
      <c r="AAD42" s="34"/>
      <c r="AAE42" s="34"/>
      <c r="AAF42" s="34"/>
      <c r="AAG42" s="34"/>
      <c r="AAH42" s="34"/>
      <c r="AAI42" s="34"/>
      <c r="AAJ42" s="34"/>
      <c r="AAK42" s="34"/>
      <c r="AAL42" s="34"/>
      <c r="AAM42" s="34"/>
      <c r="AAN42" s="34"/>
      <c r="AAO42" s="34"/>
      <c r="AAP42" s="34"/>
      <c r="AAQ42" s="34"/>
      <c r="AAR42" s="34"/>
      <c r="AAS42" s="34"/>
      <c r="AAT42" s="34"/>
      <c r="AAU42" s="34"/>
      <c r="AAV42" s="34"/>
      <c r="AAW42" s="34"/>
      <c r="AAX42" s="34"/>
      <c r="AAY42" s="34"/>
      <c r="AAZ42" s="34"/>
      <c r="ABA42" s="34"/>
      <c r="ABB42" s="34"/>
      <c r="ABC42" s="34"/>
      <c r="ABD42" s="34"/>
      <c r="ABE42" s="34"/>
      <c r="ABF42" s="34"/>
      <c r="ABG42" s="34"/>
      <c r="ABH42" s="34"/>
      <c r="ABI42" s="34"/>
      <c r="ABJ42" s="34"/>
      <c r="ABK42" s="34"/>
      <c r="ABL42" s="34"/>
      <c r="ABM42" s="34"/>
      <c r="ABN42" s="34"/>
      <c r="ABO42" s="34"/>
      <c r="ABP42" s="34"/>
      <c r="ABQ42" s="34"/>
      <c r="ABR42" s="34"/>
      <c r="ABS42" s="34"/>
      <c r="ABT42" s="34"/>
      <c r="ABU42" s="34"/>
      <c r="ABV42" s="34"/>
      <c r="ABW42" s="34"/>
      <c r="ABX42" s="34"/>
      <c r="ABY42" s="34"/>
      <c r="ABZ42" s="34"/>
      <c r="ACA42" s="34"/>
      <c r="ACB42" s="34"/>
      <c r="ACC42" s="34"/>
      <c r="ACD42" s="34"/>
      <c r="ACE42" s="34"/>
      <c r="ACF42" s="34"/>
      <c r="ACG42" s="34"/>
      <c r="ACH42" s="34"/>
      <c r="ACI42" s="34"/>
      <c r="ACJ42" s="34"/>
      <c r="ACK42" s="34"/>
      <c r="ACL42" s="34"/>
      <c r="ACM42" s="34"/>
      <c r="ACN42" s="34"/>
      <c r="ACO42" s="34"/>
      <c r="ACP42" s="34"/>
      <c r="ACQ42" s="34"/>
      <c r="ACR42" s="34"/>
      <c r="ACS42" s="34"/>
      <c r="ACT42" s="34"/>
      <c r="ACU42" s="34"/>
      <c r="ACV42" s="34"/>
      <c r="ACW42" s="34"/>
      <c r="ACX42" s="34"/>
      <c r="ACY42" s="34"/>
      <c r="ACZ42" s="34"/>
      <c r="ADA42" s="34"/>
      <c r="ADB42" s="34"/>
      <c r="ADC42" s="34"/>
      <c r="ADD42" s="34"/>
      <c r="ADE42" s="34"/>
      <c r="ADF42" s="34"/>
      <c r="ADG42" s="34"/>
      <c r="ADH42" s="34"/>
      <c r="ADI42" s="34"/>
      <c r="ADJ42" s="34"/>
      <c r="ADK42" s="34"/>
      <c r="ADL42" s="34"/>
      <c r="ADM42" s="34"/>
      <c r="ADN42" s="34"/>
      <c r="ADO42" s="34"/>
      <c r="ADP42" s="34"/>
      <c r="ADQ42" s="34"/>
      <c r="ADR42" s="34"/>
      <c r="ADS42" s="34"/>
      <c r="ADT42" s="34"/>
      <c r="ADU42" s="34"/>
      <c r="ADV42" s="34"/>
      <c r="ADW42" s="34"/>
      <c r="ADX42" s="34"/>
      <c r="ADY42" s="34"/>
      <c r="ADZ42" s="34"/>
      <c r="AEA42" s="34"/>
      <c r="AEB42" s="34"/>
      <c r="AEC42" s="34"/>
      <c r="AED42" s="34"/>
      <c r="AEE42" s="34"/>
      <c r="AEF42" s="34"/>
      <c r="AEG42" s="34"/>
      <c r="AEH42" s="34"/>
      <c r="AEI42" s="34"/>
      <c r="AEJ42" s="34"/>
      <c r="AEK42" s="34"/>
      <c r="AEL42" s="34"/>
      <c r="AEM42" s="34"/>
      <c r="AEN42" s="34"/>
      <c r="AEO42" s="34"/>
      <c r="AEP42" s="34"/>
      <c r="AEQ42" s="34"/>
      <c r="AER42" s="34"/>
      <c r="AES42" s="34"/>
      <c r="AET42" s="34"/>
      <c r="AEU42" s="34"/>
      <c r="AEV42" s="34"/>
      <c r="AEW42" s="34"/>
      <c r="AEX42" s="34"/>
      <c r="AEY42" s="34"/>
      <c r="AEZ42" s="34"/>
      <c r="AFA42" s="34"/>
      <c r="AFB42" s="34"/>
      <c r="AFC42" s="34"/>
      <c r="AFD42" s="34"/>
      <c r="AFE42" s="34"/>
      <c r="AFF42" s="34"/>
      <c r="AFG42" s="34"/>
      <c r="AFH42" s="34"/>
      <c r="AFI42" s="34"/>
      <c r="AFJ42" s="34"/>
      <c r="AFK42" s="34"/>
      <c r="AFL42" s="34"/>
      <c r="AFM42" s="34"/>
      <c r="AFN42" s="34"/>
      <c r="AFO42" s="34"/>
      <c r="AFP42" s="34"/>
      <c r="AFQ42" s="34"/>
      <c r="AFR42" s="34"/>
      <c r="AFS42" s="34"/>
      <c r="AFT42" s="34"/>
      <c r="AFU42" s="34"/>
      <c r="AFV42" s="34"/>
      <c r="AFW42" s="34"/>
      <c r="AFX42" s="34"/>
      <c r="AFY42" s="34"/>
      <c r="AFZ42" s="34"/>
      <c r="AGA42" s="34"/>
      <c r="AGB42" s="34"/>
      <c r="AGC42" s="34"/>
      <c r="AGD42" s="34"/>
      <c r="AGE42" s="34"/>
      <c r="AGF42" s="34"/>
      <c r="AGG42" s="34"/>
      <c r="AGH42" s="34"/>
      <c r="AGI42" s="34"/>
      <c r="AGJ42" s="34"/>
      <c r="AGK42" s="34"/>
      <c r="AGL42" s="34"/>
      <c r="AGM42" s="34"/>
      <c r="AGN42" s="34"/>
      <c r="AGO42" s="34"/>
      <c r="AGP42" s="34"/>
      <c r="AGQ42" s="34"/>
      <c r="AGR42" s="34"/>
      <c r="AGS42" s="34"/>
      <c r="AGT42" s="34"/>
      <c r="AGU42" s="34"/>
      <c r="AGV42" s="34"/>
      <c r="AGW42" s="34"/>
      <c r="AGX42" s="34"/>
      <c r="AGY42" s="34"/>
      <c r="AGZ42" s="34"/>
      <c r="AHA42" s="34"/>
      <c r="AHB42" s="34"/>
      <c r="AHC42" s="34"/>
      <c r="AHD42" s="34"/>
      <c r="AHE42" s="34"/>
      <c r="AHF42" s="34"/>
      <c r="AHG42" s="34"/>
      <c r="AHH42" s="34"/>
      <c r="AHI42" s="34"/>
      <c r="AHJ42" s="34"/>
      <c r="AHK42" s="34"/>
      <c r="AHL42" s="34"/>
      <c r="AHM42" s="34"/>
      <c r="AHN42" s="34"/>
      <c r="AHO42" s="34"/>
      <c r="AHP42" s="34"/>
      <c r="AHQ42" s="34"/>
      <c r="AHR42" s="34"/>
      <c r="AHS42" s="34"/>
      <c r="AHT42" s="34"/>
      <c r="AHU42" s="34"/>
      <c r="AHV42" s="34"/>
      <c r="AHW42" s="34"/>
      <c r="AHX42" s="34"/>
      <c r="AHY42" s="34"/>
      <c r="AHZ42" s="34"/>
      <c r="AIA42" s="34"/>
      <c r="AIB42" s="34"/>
      <c r="AIC42" s="34"/>
      <c r="AID42" s="34"/>
      <c r="AIE42" s="34"/>
      <c r="AIF42" s="34"/>
      <c r="AIG42" s="34"/>
      <c r="AIH42" s="34"/>
      <c r="AII42" s="34"/>
      <c r="AIJ42" s="34"/>
      <c r="AIK42" s="34"/>
      <c r="AIL42" s="34"/>
      <c r="AIM42" s="34"/>
      <c r="AIN42" s="34"/>
      <c r="AIO42" s="34"/>
      <c r="AIP42" s="34"/>
      <c r="AIQ42" s="34"/>
      <c r="AIR42" s="34"/>
      <c r="AIS42" s="34"/>
      <c r="AIT42" s="34"/>
      <c r="AIU42" s="34"/>
      <c r="AIV42" s="34"/>
      <c r="AIW42" s="34"/>
      <c r="AIX42" s="34"/>
      <c r="AIY42" s="34"/>
      <c r="AIZ42" s="34"/>
      <c r="AJA42" s="34"/>
      <c r="AJB42" s="34"/>
      <c r="AJC42" s="34"/>
      <c r="AJD42" s="34"/>
      <c r="AJE42" s="34"/>
      <c r="AJF42" s="34"/>
      <c r="AJG42" s="34"/>
      <c r="AJH42" s="34"/>
      <c r="AJI42" s="34"/>
      <c r="AJJ42" s="34"/>
      <c r="AJK42" s="34"/>
      <c r="AJL42" s="34"/>
      <c r="AJM42" s="34"/>
      <c r="AJN42" s="34"/>
      <c r="AJO42" s="34"/>
      <c r="AJP42" s="34"/>
      <c r="AJQ42" s="34"/>
      <c r="AJR42" s="34"/>
      <c r="AJS42" s="34"/>
      <c r="AJT42" s="34"/>
      <c r="AJU42" s="34"/>
      <c r="AJV42" s="34"/>
      <c r="AJW42" s="34"/>
      <c r="AJX42" s="34"/>
      <c r="AJY42" s="34"/>
      <c r="AJZ42" s="34"/>
      <c r="AKA42" s="34"/>
      <c r="AKB42" s="34"/>
      <c r="AKC42" s="34"/>
      <c r="AKD42" s="34"/>
      <c r="AKE42" s="34"/>
      <c r="AKF42" s="34"/>
      <c r="AKG42" s="34"/>
      <c r="AKH42" s="34"/>
      <c r="AKI42" s="34"/>
      <c r="AKJ42" s="34"/>
      <c r="AKK42" s="34"/>
      <c r="AKL42" s="34"/>
      <c r="AKM42" s="34"/>
      <c r="AKN42" s="34"/>
      <c r="AKO42" s="34"/>
      <c r="AKP42" s="34"/>
      <c r="AKQ42" s="34"/>
      <c r="AKR42" s="34"/>
      <c r="AKS42" s="34"/>
      <c r="AKT42" s="34"/>
      <c r="AKU42" s="34"/>
      <c r="AKV42" s="34"/>
      <c r="AKW42" s="34"/>
      <c r="AKX42" s="34"/>
      <c r="AKY42" s="34"/>
      <c r="AKZ42" s="34"/>
      <c r="ALA42" s="34"/>
      <c r="ALB42" s="34"/>
      <c r="ALC42" s="34"/>
      <c r="ALD42" s="34"/>
      <c r="ALE42" s="34"/>
      <c r="ALF42" s="34"/>
      <c r="ALG42" s="34"/>
      <c r="ALH42" s="34"/>
      <c r="ALI42" s="34"/>
      <c r="ALJ42" s="34"/>
      <c r="ALK42" s="34"/>
      <c r="ALL42" s="34"/>
      <c r="ALM42" s="34"/>
      <c r="ALN42" s="34"/>
      <c r="ALO42" s="34"/>
      <c r="ALP42" s="34"/>
      <c r="ALQ42" s="34"/>
      <c r="ALR42" s="34"/>
      <c r="ALS42" s="34"/>
      <c r="ALT42" s="34"/>
      <c r="ALU42" s="34"/>
      <c r="ALV42" s="34"/>
      <c r="ALW42" s="34"/>
      <c r="ALX42" s="34"/>
      <c r="ALY42" s="34"/>
      <c r="ALZ42" s="34"/>
      <c r="AMA42" s="34"/>
      <c r="AMB42" s="34"/>
      <c r="AMC42" s="34"/>
      <c r="AMD42" s="34"/>
      <c r="AME42" s="34"/>
      <c r="AMF42" s="34"/>
      <c r="AMG42" s="34"/>
      <c r="AMH42" s="34"/>
      <c r="AMI42" s="34"/>
      <c r="AMJ42" s="34"/>
      <c r="AMK42" s="34"/>
    </row>
    <row r="43" spans="1:1027" s="61" customFormat="1" ht="15.75" thickBot="1" x14ac:dyDescent="0.3">
      <c r="A43" s="445" t="s">
        <v>183</v>
      </c>
      <c r="B43" s="152">
        <f t="shared" si="4"/>
        <v>1</v>
      </c>
      <c r="C43" s="150"/>
      <c r="D43" s="248">
        <v>1</v>
      </c>
      <c r="E43" s="346">
        <v>41</v>
      </c>
      <c r="F43" s="97">
        <f t="shared" si="5"/>
        <v>41</v>
      </c>
      <c r="G43" s="351">
        <v>1.5</v>
      </c>
      <c r="H43" s="352"/>
      <c r="I43" s="353">
        <f>B43*G43</f>
        <v>1.5</v>
      </c>
      <c r="J43" s="480"/>
      <c r="K43" s="480"/>
      <c r="L43" s="12"/>
      <c r="M43" s="34"/>
      <c r="N43" s="34"/>
      <c r="O43" s="34"/>
      <c r="P43" s="34"/>
      <c r="Q43" s="107"/>
      <c r="R43" s="59"/>
      <c r="S43" s="59"/>
      <c r="T43" s="111"/>
      <c r="U43" s="60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  <c r="CL43" s="34"/>
      <c r="CM43" s="34"/>
      <c r="CN43" s="34"/>
      <c r="CO43" s="34"/>
      <c r="CP43" s="34"/>
      <c r="CQ43" s="34"/>
      <c r="CR43" s="34"/>
      <c r="CS43" s="34"/>
      <c r="CT43" s="34"/>
      <c r="CU43" s="34"/>
      <c r="CV43" s="34"/>
      <c r="CW43" s="34"/>
      <c r="CX43" s="34"/>
      <c r="CY43" s="34"/>
      <c r="CZ43" s="34"/>
      <c r="DA43" s="34"/>
      <c r="DB43" s="34"/>
      <c r="DC43" s="34"/>
      <c r="DD43" s="34"/>
      <c r="DE43" s="34"/>
      <c r="DF43" s="34"/>
      <c r="DG43" s="34"/>
      <c r="DH43" s="34"/>
      <c r="DI43" s="34"/>
      <c r="DJ43" s="34"/>
      <c r="DK43" s="34"/>
      <c r="DL43" s="34"/>
      <c r="DM43" s="34"/>
      <c r="DN43" s="34"/>
      <c r="DO43" s="34"/>
      <c r="DP43" s="34"/>
      <c r="DQ43" s="34"/>
      <c r="DR43" s="34"/>
      <c r="DS43" s="34"/>
      <c r="DT43" s="34"/>
      <c r="DU43" s="34"/>
      <c r="DV43" s="34"/>
      <c r="DW43" s="34"/>
      <c r="DX43" s="34"/>
      <c r="DY43" s="34"/>
      <c r="DZ43" s="34"/>
      <c r="EA43" s="34"/>
      <c r="EB43" s="34"/>
      <c r="EC43" s="34"/>
      <c r="ED43" s="34"/>
      <c r="EE43" s="34"/>
      <c r="EF43" s="34"/>
      <c r="EG43" s="34"/>
      <c r="EH43" s="34"/>
      <c r="EI43" s="34"/>
      <c r="EJ43" s="34"/>
      <c r="EK43" s="34"/>
      <c r="EL43" s="34"/>
      <c r="EM43" s="34"/>
      <c r="EN43" s="34"/>
      <c r="EO43" s="34"/>
      <c r="EP43" s="34"/>
      <c r="EQ43" s="34"/>
      <c r="ER43" s="34"/>
      <c r="ES43" s="34"/>
      <c r="ET43" s="34"/>
      <c r="EU43" s="34"/>
      <c r="EV43" s="34"/>
      <c r="EW43" s="34"/>
      <c r="EX43" s="34"/>
      <c r="EY43" s="34"/>
      <c r="EZ43" s="34"/>
      <c r="FA43" s="34"/>
      <c r="FB43" s="34"/>
      <c r="FC43" s="34"/>
      <c r="FD43" s="34"/>
      <c r="FE43" s="34"/>
      <c r="FF43" s="34"/>
      <c r="FG43" s="34"/>
      <c r="FH43" s="34"/>
      <c r="FI43" s="34"/>
      <c r="FJ43" s="34"/>
      <c r="FK43" s="34"/>
      <c r="FL43" s="34"/>
      <c r="FM43" s="34"/>
      <c r="FN43" s="34"/>
      <c r="FO43" s="34"/>
      <c r="FP43" s="34"/>
      <c r="FQ43" s="34"/>
      <c r="FR43" s="34"/>
      <c r="FS43" s="34"/>
      <c r="FT43" s="34"/>
      <c r="FU43" s="34"/>
      <c r="FV43" s="34"/>
      <c r="FW43" s="34"/>
      <c r="FX43" s="34"/>
      <c r="FY43" s="34"/>
      <c r="FZ43" s="34"/>
      <c r="GA43" s="34"/>
      <c r="GB43" s="34"/>
      <c r="GC43" s="34"/>
      <c r="GD43" s="34"/>
      <c r="GE43" s="34"/>
      <c r="GF43" s="34"/>
      <c r="GG43" s="34"/>
      <c r="GH43" s="34"/>
      <c r="GI43" s="34"/>
      <c r="GJ43" s="34"/>
      <c r="GK43" s="34"/>
      <c r="GL43" s="34"/>
      <c r="GM43" s="34"/>
      <c r="GN43" s="34"/>
      <c r="GO43" s="34"/>
      <c r="GP43" s="34"/>
      <c r="GQ43" s="34"/>
      <c r="GR43" s="34"/>
      <c r="GS43" s="34"/>
      <c r="GT43" s="34"/>
      <c r="GU43" s="34"/>
      <c r="GV43" s="34"/>
      <c r="GW43" s="34"/>
      <c r="GX43" s="34"/>
      <c r="GY43" s="34"/>
      <c r="GZ43" s="34"/>
      <c r="HA43" s="34"/>
      <c r="HB43" s="34"/>
      <c r="HC43" s="34"/>
      <c r="HD43" s="34"/>
      <c r="HE43" s="34"/>
      <c r="HF43" s="34"/>
      <c r="HG43" s="34"/>
      <c r="HH43" s="34"/>
      <c r="HI43" s="34"/>
      <c r="HJ43" s="34"/>
      <c r="HK43" s="34"/>
      <c r="HL43" s="34"/>
      <c r="HM43" s="34"/>
      <c r="HN43" s="34"/>
      <c r="HO43" s="34"/>
      <c r="HP43" s="34"/>
      <c r="HQ43" s="34"/>
      <c r="HR43" s="34"/>
      <c r="HS43" s="34"/>
      <c r="HT43" s="34"/>
      <c r="HU43" s="34"/>
      <c r="HV43" s="34"/>
      <c r="HW43" s="34"/>
      <c r="HX43" s="34"/>
      <c r="HY43" s="34"/>
      <c r="HZ43" s="34"/>
      <c r="IA43" s="34"/>
      <c r="IB43" s="34"/>
      <c r="IC43" s="34"/>
      <c r="ID43" s="34"/>
      <c r="IE43" s="34"/>
      <c r="IF43" s="34"/>
      <c r="IG43" s="34"/>
      <c r="IH43" s="34"/>
      <c r="II43" s="34"/>
      <c r="IJ43" s="34"/>
      <c r="IK43" s="34"/>
      <c r="IL43" s="34"/>
      <c r="IM43" s="34"/>
      <c r="IN43" s="34"/>
      <c r="IO43" s="34"/>
      <c r="IP43" s="34"/>
      <c r="IQ43" s="34"/>
      <c r="IR43" s="34"/>
      <c r="IS43" s="34"/>
      <c r="IT43" s="34"/>
      <c r="IU43" s="34"/>
      <c r="IV43" s="34"/>
      <c r="IW43" s="34"/>
      <c r="IX43" s="34"/>
      <c r="IY43" s="34"/>
      <c r="IZ43" s="34"/>
      <c r="JA43" s="34"/>
      <c r="JB43" s="34"/>
      <c r="JC43" s="34"/>
      <c r="JD43" s="34"/>
      <c r="JE43" s="34"/>
      <c r="JF43" s="34"/>
      <c r="JG43" s="34"/>
      <c r="JH43" s="34"/>
      <c r="JI43" s="34"/>
      <c r="JJ43" s="34"/>
      <c r="JK43" s="34"/>
      <c r="JL43" s="34"/>
      <c r="JM43" s="34"/>
      <c r="JN43" s="34"/>
      <c r="JO43" s="34"/>
      <c r="JP43" s="34"/>
      <c r="JQ43" s="34"/>
      <c r="JR43" s="34"/>
      <c r="JS43" s="34"/>
      <c r="JT43" s="34"/>
      <c r="JU43" s="34"/>
      <c r="JV43" s="34"/>
      <c r="JW43" s="34"/>
      <c r="JX43" s="34"/>
      <c r="JY43" s="34"/>
      <c r="JZ43" s="34"/>
      <c r="KA43" s="34"/>
      <c r="KB43" s="34"/>
      <c r="KC43" s="34"/>
      <c r="KD43" s="34"/>
      <c r="KE43" s="34"/>
      <c r="KF43" s="34"/>
      <c r="KG43" s="34"/>
      <c r="KH43" s="34"/>
      <c r="KI43" s="34"/>
      <c r="KJ43" s="34"/>
      <c r="KK43" s="34"/>
      <c r="KL43" s="34"/>
      <c r="KM43" s="34"/>
      <c r="KN43" s="34"/>
      <c r="KO43" s="34"/>
      <c r="KP43" s="34"/>
      <c r="KQ43" s="34"/>
      <c r="KR43" s="34"/>
      <c r="KS43" s="34"/>
      <c r="KT43" s="34"/>
      <c r="KU43" s="34"/>
      <c r="KV43" s="34"/>
      <c r="KW43" s="34"/>
      <c r="KX43" s="34"/>
      <c r="KY43" s="34"/>
      <c r="KZ43" s="34"/>
      <c r="LA43" s="34"/>
      <c r="LB43" s="34"/>
      <c r="LC43" s="34"/>
      <c r="LD43" s="34"/>
      <c r="LE43" s="34"/>
      <c r="LF43" s="34"/>
      <c r="LG43" s="34"/>
      <c r="LH43" s="34"/>
      <c r="LI43" s="34"/>
      <c r="LJ43" s="34"/>
      <c r="LK43" s="34"/>
      <c r="LL43" s="34"/>
      <c r="LM43" s="34"/>
      <c r="LN43" s="34"/>
      <c r="LO43" s="34"/>
      <c r="LP43" s="34"/>
      <c r="LQ43" s="34"/>
      <c r="LR43" s="34"/>
      <c r="LS43" s="34"/>
      <c r="LT43" s="34"/>
      <c r="LU43" s="34"/>
      <c r="LV43" s="34"/>
      <c r="LW43" s="34"/>
      <c r="LX43" s="34"/>
      <c r="LY43" s="34"/>
      <c r="LZ43" s="34"/>
      <c r="MA43" s="34"/>
      <c r="MB43" s="34"/>
      <c r="MC43" s="34"/>
      <c r="MD43" s="34"/>
      <c r="ME43" s="34"/>
      <c r="MF43" s="34"/>
      <c r="MG43" s="34"/>
      <c r="MH43" s="34"/>
      <c r="MI43" s="34"/>
      <c r="MJ43" s="34"/>
      <c r="MK43" s="34"/>
      <c r="ML43" s="34"/>
      <c r="MM43" s="34"/>
      <c r="MN43" s="34"/>
      <c r="MO43" s="34"/>
      <c r="MP43" s="34"/>
      <c r="MQ43" s="34"/>
      <c r="MR43" s="34"/>
      <c r="MS43" s="34"/>
      <c r="MT43" s="34"/>
      <c r="MU43" s="34"/>
      <c r="MV43" s="34"/>
      <c r="MW43" s="34"/>
      <c r="MX43" s="34"/>
      <c r="MY43" s="34"/>
      <c r="MZ43" s="34"/>
      <c r="NA43" s="34"/>
      <c r="NB43" s="34"/>
      <c r="NC43" s="34"/>
      <c r="ND43" s="34"/>
      <c r="NE43" s="34"/>
      <c r="NF43" s="34"/>
      <c r="NG43" s="34"/>
      <c r="NH43" s="34"/>
      <c r="NI43" s="34"/>
      <c r="NJ43" s="34"/>
      <c r="NK43" s="34"/>
      <c r="NL43" s="34"/>
      <c r="NM43" s="34"/>
      <c r="NN43" s="34"/>
      <c r="NO43" s="34"/>
      <c r="NP43" s="34"/>
      <c r="NQ43" s="34"/>
      <c r="NR43" s="34"/>
      <c r="NS43" s="34"/>
      <c r="NT43" s="34"/>
      <c r="NU43" s="34"/>
      <c r="NV43" s="34"/>
      <c r="NW43" s="34"/>
      <c r="NX43" s="34"/>
      <c r="NY43" s="34"/>
      <c r="NZ43" s="34"/>
      <c r="OA43" s="34"/>
      <c r="OB43" s="34"/>
      <c r="OC43" s="34"/>
      <c r="OD43" s="34"/>
      <c r="OE43" s="34"/>
      <c r="OF43" s="34"/>
      <c r="OG43" s="34"/>
      <c r="OH43" s="34"/>
      <c r="OI43" s="34"/>
      <c r="OJ43" s="34"/>
      <c r="OK43" s="34"/>
      <c r="OL43" s="34"/>
      <c r="OM43" s="34"/>
      <c r="ON43" s="34"/>
      <c r="OO43" s="34"/>
      <c r="OP43" s="34"/>
      <c r="OQ43" s="34"/>
      <c r="OR43" s="34"/>
      <c r="OS43" s="34"/>
      <c r="OT43" s="34"/>
      <c r="OU43" s="34"/>
      <c r="OV43" s="34"/>
      <c r="OW43" s="34"/>
      <c r="OX43" s="34"/>
      <c r="OY43" s="34"/>
      <c r="OZ43" s="34"/>
      <c r="PA43" s="34"/>
      <c r="PB43" s="34"/>
      <c r="PC43" s="34"/>
      <c r="PD43" s="34"/>
      <c r="PE43" s="34"/>
      <c r="PF43" s="34"/>
      <c r="PG43" s="34"/>
      <c r="PH43" s="34"/>
      <c r="PI43" s="34"/>
      <c r="PJ43" s="34"/>
      <c r="PK43" s="34"/>
      <c r="PL43" s="34"/>
      <c r="PM43" s="34"/>
      <c r="PN43" s="34"/>
      <c r="PO43" s="34"/>
      <c r="PP43" s="34"/>
      <c r="PQ43" s="34"/>
      <c r="PR43" s="34"/>
      <c r="PS43" s="34"/>
      <c r="PT43" s="34"/>
      <c r="PU43" s="34"/>
      <c r="PV43" s="34"/>
      <c r="PW43" s="34"/>
      <c r="PX43" s="34"/>
      <c r="PY43" s="34"/>
      <c r="PZ43" s="34"/>
      <c r="QA43" s="34"/>
      <c r="QB43" s="34"/>
      <c r="QC43" s="34"/>
      <c r="QD43" s="34"/>
      <c r="QE43" s="34"/>
      <c r="QF43" s="34"/>
      <c r="QG43" s="34"/>
      <c r="QH43" s="34"/>
      <c r="QI43" s="34"/>
      <c r="QJ43" s="34"/>
      <c r="QK43" s="34"/>
      <c r="QL43" s="34"/>
      <c r="QM43" s="34"/>
      <c r="QN43" s="34"/>
      <c r="QO43" s="34"/>
      <c r="QP43" s="34"/>
      <c r="QQ43" s="34"/>
      <c r="QR43" s="34"/>
      <c r="QS43" s="34"/>
      <c r="QT43" s="34"/>
      <c r="QU43" s="34"/>
      <c r="QV43" s="34"/>
      <c r="QW43" s="34"/>
      <c r="QX43" s="34"/>
      <c r="QY43" s="34"/>
      <c r="QZ43" s="34"/>
      <c r="RA43" s="34"/>
      <c r="RB43" s="34"/>
      <c r="RC43" s="34"/>
      <c r="RD43" s="34"/>
      <c r="RE43" s="34"/>
      <c r="RF43" s="34"/>
      <c r="RG43" s="34"/>
      <c r="RH43" s="34"/>
      <c r="RI43" s="34"/>
      <c r="RJ43" s="34"/>
      <c r="RK43" s="34"/>
      <c r="RL43" s="34"/>
      <c r="RM43" s="34"/>
      <c r="RN43" s="34"/>
      <c r="RO43" s="34"/>
      <c r="RP43" s="34"/>
      <c r="RQ43" s="34"/>
      <c r="RR43" s="34"/>
      <c r="RS43" s="34"/>
      <c r="RT43" s="34"/>
      <c r="RU43" s="34"/>
      <c r="RV43" s="34"/>
      <c r="RW43" s="34"/>
      <c r="RX43" s="34"/>
      <c r="RY43" s="34"/>
      <c r="RZ43" s="34"/>
      <c r="SA43" s="34"/>
      <c r="SB43" s="34"/>
      <c r="SC43" s="34"/>
      <c r="SD43" s="34"/>
      <c r="SE43" s="34"/>
      <c r="SF43" s="34"/>
      <c r="SG43" s="34"/>
      <c r="SH43" s="34"/>
      <c r="SI43" s="34"/>
      <c r="SJ43" s="34"/>
      <c r="SK43" s="34"/>
      <c r="SL43" s="34"/>
      <c r="SM43" s="34"/>
      <c r="SN43" s="34"/>
      <c r="SO43" s="34"/>
      <c r="SP43" s="34"/>
      <c r="SQ43" s="34"/>
      <c r="SR43" s="34"/>
      <c r="SS43" s="34"/>
      <c r="ST43" s="34"/>
      <c r="SU43" s="34"/>
      <c r="SV43" s="34"/>
      <c r="SW43" s="34"/>
      <c r="SX43" s="34"/>
      <c r="SY43" s="34"/>
      <c r="SZ43" s="34"/>
      <c r="TA43" s="34"/>
      <c r="TB43" s="34"/>
      <c r="TC43" s="34"/>
      <c r="TD43" s="34"/>
      <c r="TE43" s="34"/>
      <c r="TF43" s="34"/>
      <c r="TG43" s="34"/>
      <c r="TH43" s="34"/>
      <c r="TI43" s="34"/>
      <c r="TJ43" s="34"/>
      <c r="TK43" s="34"/>
      <c r="TL43" s="34"/>
      <c r="TM43" s="34"/>
      <c r="TN43" s="34"/>
      <c r="TO43" s="34"/>
      <c r="TP43" s="34"/>
      <c r="TQ43" s="34"/>
      <c r="TR43" s="34"/>
      <c r="TS43" s="34"/>
      <c r="TT43" s="34"/>
      <c r="TU43" s="34"/>
      <c r="TV43" s="34"/>
      <c r="TW43" s="34"/>
      <c r="TX43" s="34"/>
      <c r="TY43" s="34"/>
      <c r="TZ43" s="34"/>
      <c r="UA43" s="34"/>
      <c r="UB43" s="34"/>
      <c r="UC43" s="34"/>
      <c r="UD43" s="34"/>
      <c r="UE43" s="34"/>
      <c r="UF43" s="34"/>
      <c r="UG43" s="34"/>
      <c r="UH43" s="34"/>
      <c r="UI43" s="34"/>
      <c r="UJ43" s="34"/>
      <c r="UK43" s="34"/>
      <c r="UL43" s="34"/>
      <c r="UM43" s="34"/>
      <c r="UN43" s="34"/>
      <c r="UO43" s="34"/>
      <c r="UP43" s="34"/>
      <c r="UQ43" s="34"/>
      <c r="UR43" s="34"/>
      <c r="US43" s="34"/>
      <c r="UT43" s="34"/>
      <c r="UU43" s="34"/>
      <c r="UV43" s="34"/>
      <c r="UW43" s="34"/>
      <c r="UX43" s="34"/>
      <c r="UY43" s="34"/>
      <c r="UZ43" s="34"/>
      <c r="VA43" s="34"/>
      <c r="VB43" s="34"/>
      <c r="VC43" s="34"/>
      <c r="VD43" s="34"/>
      <c r="VE43" s="34"/>
      <c r="VF43" s="34"/>
      <c r="VG43" s="34"/>
      <c r="VH43" s="34"/>
      <c r="VI43" s="34"/>
      <c r="VJ43" s="34"/>
      <c r="VK43" s="34"/>
      <c r="VL43" s="34"/>
      <c r="VM43" s="34"/>
      <c r="VN43" s="34"/>
      <c r="VO43" s="34"/>
      <c r="VP43" s="34"/>
      <c r="VQ43" s="34"/>
      <c r="VR43" s="34"/>
      <c r="VS43" s="34"/>
      <c r="VT43" s="34"/>
      <c r="VU43" s="34"/>
      <c r="VV43" s="34"/>
      <c r="VW43" s="34"/>
      <c r="VX43" s="34"/>
      <c r="VY43" s="34"/>
      <c r="VZ43" s="34"/>
      <c r="WA43" s="34"/>
      <c r="WB43" s="34"/>
      <c r="WC43" s="34"/>
      <c r="WD43" s="34"/>
      <c r="WE43" s="34"/>
      <c r="WF43" s="34"/>
      <c r="WG43" s="34"/>
      <c r="WH43" s="34"/>
      <c r="WI43" s="34"/>
      <c r="WJ43" s="34"/>
      <c r="WK43" s="34"/>
      <c r="WL43" s="34"/>
      <c r="WM43" s="34"/>
      <c r="WN43" s="34"/>
      <c r="WO43" s="34"/>
      <c r="WP43" s="34"/>
      <c r="WQ43" s="34"/>
      <c r="WR43" s="34"/>
      <c r="WS43" s="34"/>
      <c r="WT43" s="34"/>
      <c r="WU43" s="34"/>
      <c r="WV43" s="34"/>
      <c r="WW43" s="34"/>
      <c r="WX43" s="34"/>
      <c r="WY43" s="34"/>
      <c r="WZ43" s="34"/>
      <c r="XA43" s="34"/>
      <c r="XB43" s="34"/>
      <c r="XC43" s="34"/>
      <c r="XD43" s="34"/>
      <c r="XE43" s="34"/>
      <c r="XF43" s="34"/>
      <c r="XG43" s="34"/>
      <c r="XH43" s="34"/>
      <c r="XI43" s="34"/>
      <c r="XJ43" s="34"/>
      <c r="XK43" s="34"/>
      <c r="XL43" s="34"/>
      <c r="XM43" s="34"/>
      <c r="XN43" s="34"/>
      <c r="XO43" s="34"/>
      <c r="XP43" s="34"/>
      <c r="XQ43" s="34"/>
      <c r="XR43" s="34"/>
      <c r="XS43" s="34"/>
      <c r="XT43" s="34"/>
      <c r="XU43" s="34"/>
      <c r="XV43" s="34"/>
      <c r="XW43" s="34"/>
      <c r="XX43" s="34"/>
      <c r="XY43" s="34"/>
      <c r="XZ43" s="34"/>
      <c r="YA43" s="34"/>
      <c r="YB43" s="34"/>
      <c r="YC43" s="34"/>
      <c r="YD43" s="34"/>
      <c r="YE43" s="34"/>
      <c r="YF43" s="34"/>
      <c r="YG43" s="34"/>
      <c r="YH43" s="34"/>
      <c r="YI43" s="34"/>
      <c r="YJ43" s="34"/>
      <c r="YK43" s="34"/>
      <c r="YL43" s="34"/>
      <c r="YM43" s="34"/>
      <c r="YN43" s="34"/>
      <c r="YO43" s="34"/>
      <c r="YP43" s="34"/>
      <c r="YQ43" s="34"/>
      <c r="YR43" s="34"/>
      <c r="YS43" s="34"/>
      <c r="YT43" s="34"/>
      <c r="YU43" s="34"/>
      <c r="YV43" s="34"/>
      <c r="YW43" s="34"/>
      <c r="YX43" s="34"/>
      <c r="YY43" s="34"/>
      <c r="YZ43" s="34"/>
      <c r="ZA43" s="34"/>
      <c r="ZB43" s="34"/>
      <c r="ZC43" s="34"/>
      <c r="ZD43" s="34"/>
      <c r="ZE43" s="34"/>
      <c r="ZF43" s="34"/>
      <c r="ZG43" s="34"/>
      <c r="ZH43" s="34"/>
      <c r="ZI43" s="34"/>
      <c r="ZJ43" s="34"/>
      <c r="ZK43" s="34"/>
      <c r="ZL43" s="34"/>
      <c r="ZM43" s="34"/>
      <c r="ZN43" s="34"/>
      <c r="ZO43" s="34"/>
      <c r="ZP43" s="34"/>
      <c r="ZQ43" s="34"/>
      <c r="ZR43" s="34"/>
      <c r="ZS43" s="34"/>
      <c r="ZT43" s="34"/>
      <c r="ZU43" s="34"/>
      <c r="ZV43" s="34"/>
      <c r="ZW43" s="34"/>
      <c r="ZX43" s="34"/>
      <c r="ZY43" s="34"/>
      <c r="ZZ43" s="34"/>
      <c r="AAA43" s="34"/>
      <c r="AAB43" s="34"/>
      <c r="AAC43" s="34"/>
      <c r="AAD43" s="34"/>
      <c r="AAE43" s="34"/>
      <c r="AAF43" s="34"/>
      <c r="AAG43" s="34"/>
      <c r="AAH43" s="34"/>
      <c r="AAI43" s="34"/>
      <c r="AAJ43" s="34"/>
      <c r="AAK43" s="34"/>
      <c r="AAL43" s="34"/>
      <c r="AAM43" s="34"/>
      <c r="AAN43" s="34"/>
      <c r="AAO43" s="34"/>
      <c r="AAP43" s="34"/>
      <c r="AAQ43" s="34"/>
      <c r="AAR43" s="34"/>
      <c r="AAS43" s="34"/>
      <c r="AAT43" s="34"/>
      <c r="AAU43" s="34"/>
      <c r="AAV43" s="34"/>
      <c r="AAW43" s="34"/>
      <c r="AAX43" s="34"/>
      <c r="AAY43" s="34"/>
      <c r="AAZ43" s="34"/>
      <c r="ABA43" s="34"/>
      <c r="ABB43" s="34"/>
      <c r="ABC43" s="34"/>
      <c r="ABD43" s="34"/>
      <c r="ABE43" s="34"/>
      <c r="ABF43" s="34"/>
      <c r="ABG43" s="34"/>
      <c r="ABH43" s="34"/>
      <c r="ABI43" s="34"/>
      <c r="ABJ43" s="34"/>
      <c r="ABK43" s="34"/>
      <c r="ABL43" s="34"/>
      <c r="ABM43" s="34"/>
      <c r="ABN43" s="34"/>
      <c r="ABO43" s="34"/>
      <c r="ABP43" s="34"/>
      <c r="ABQ43" s="34"/>
      <c r="ABR43" s="34"/>
      <c r="ABS43" s="34"/>
      <c r="ABT43" s="34"/>
      <c r="ABU43" s="34"/>
      <c r="ABV43" s="34"/>
      <c r="ABW43" s="34"/>
      <c r="ABX43" s="34"/>
      <c r="ABY43" s="34"/>
      <c r="ABZ43" s="34"/>
      <c r="ACA43" s="34"/>
      <c r="ACB43" s="34"/>
      <c r="ACC43" s="34"/>
      <c r="ACD43" s="34"/>
      <c r="ACE43" s="34"/>
      <c r="ACF43" s="34"/>
      <c r="ACG43" s="34"/>
      <c r="ACH43" s="34"/>
      <c r="ACI43" s="34"/>
      <c r="ACJ43" s="34"/>
      <c r="ACK43" s="34"/>
      <c r="ACL43" s="34"/>
      <c r="ACM43" s="34"/>
      <c r="ACN43" s="34"/>
      <c r="ACO43" s="34"/>
      <c r="ACP43" s="34"/>
      <c r="ACQ43" s="34"/>
      <c r="ACR43" s="34"/>
      <c r="ACS43" s="34"/>
      <c r="ACT43" s="34"/>
      <c r="ACU43" s="34"/>
      <c r="ACV43" s="34"/>
      <c r="ACW43" s="34"/>
      <c r="ACX43" s="34"/>
      <c r="ACY43" s="34"/>
      <c r="ACZ43" s="34"/>
      <c r="ADA43" s="34"/>
      <c r="ADB43" s="34"/>
      <c r="ADC43" s="34"/>
      <c r="ADD43" s="34"/>
      <c r="ADE43" s="34"/>
      <c r="ADF43" s="34"/>
      <c r="ADG43" s="34"/>
      <c r="ADH43" s="34"/>
      <c r="ADI43" s="34"/>
      <c r="ADJ43" s="34"/>
      <c r="ADK43" s="34"/>
      <c r="ADL43" s="34"/>
      <c r="ADM43" s="34"/>
      <c r="ADN43" s="34"/>
      <c r="ADO43" s="34"/>
      <c r="ADP43" s="34"/>
      <c r="ADQ43" s="34"/>
      <c r="ADR43" s="34"/>
      <c r="ADS43" s="34"/>
      <c r="ADT43" s="34"/>
      <c r="ADU43" s="34"/>
      <c r="ADV43" s="34"/>
      <c r="ADW43" s="34"/>
      <c r="ADX43" s="34"/>
      <c r="ADY43" s="34"/>
      <c r="ADZ43" s="34"/>
      <c r="AEA43" s="34"/>
      <c r="AEB43" s="34"/>
      <c r="AEC43" s="34"/>
      <c r="AED43" s="34"/>
      <c r="AEE43" s="34"/>
      <c r="AEF43" s="34"/>
      <c r="AEG43" s="34"/>
      <c r="AEH43" s="34"/>
      <c r="AEI43" s="34"/>
      <c r="AEJ43" s="34"/>
      <c r="AEK43" s="34"/>
      <c r="AEL43" s="34"/>
      <c r="AEM43" s="34"/>
      <c r="AEN43" s="34"/>
      <c r="AEO43" s="34"/>
      <c r="AEP43" s="34"/>
      <c r="AEQ43" s="34"/>
      <c r="AER43" s="34"/>
      <c r="AES43" s="34"/>
      <c r="AET43" s="34"/>
      <c r="AEU43" s="34"/>
      <c r="AEV43" s="34"/>
      <c r="AEW43" s="34"/>
      <c r="AEX43" s="34"/>
      <c r="AEY43" s="34"/>
      <c r="AEZ43" s="34"/>
      <c r="AFA43" s="34"/>
      <c r="AFB43" s="34"/>
      <c r="AFC43" s="34"/>
      <c r="AFD43" s="34"/>
      <c r="AFE43" s="34"/>
      <c r="AFF43" s="34"/>
      <c r="AFG43" s="34"/>
      <c r="AFH43" s="34"/>
      <c r="AFI43" s="34"/>
      <c r="AFJ43" s="34"/>
      <c r="AFK43" s="34"/>
      <c r="AFL43" s="34"/>
      <c r="AFM43" s="34"/>
      <c r="AFN43" s="34"/>
      <c r="AFO43" s="34"/>
      <c r="AFP43" s="34"/>
      <c r="AFQ43" s="34"/>
      <c r="AFR43" s="34"/>
      <c r="AFS43" s="34"/>
      <c r="AFT43" s="34"/>
      <c r="AFU43" s="34"/>
      <c r="AFV43" s="34"/>
      <c r="AFW43" s="34"/>
      <c r="AFX43" s="34"/>
      <c r="AFY43" s="34"/>
      <c r="AFZ43" s="34"/>
      <c r="AGA43" s="34"/>
      <c r="AGB43" s="34"/>
      <c r="AGC43" s="34"/>
      <c r="AGD43" s="34"/>
      <c r="AGE43" s="34"/>
      <c r="AGF43" s="34"/>
      <c r="AGG43" s="34"/>
      <c r="AGH43" s="34"/>
      <c r="AGI43" s="34"/>
      <c r="AGJ43" s="34"/>
      <c r="AGK43" s="34"/>
      <c r="AGL43" s="34"/>
      <c r="AGM43" s="34"/>
      <c r="AGN43" s="34"/>
      <c r="AGO43" s="34"/>
      <c r="AGP43" s="34"/>
      <c r="AGQ43" s="34"/>
      <c r="AGR43" s="34"/>
      <c r="AGS43" s="34"/>
      <c r="AGT43" s="34"/>
      <c r="AGU43" s="34"/>
      <c r="AGV43" s="34"/>
      <c r="AGW43" s="34"/>
      <c r="AGX43" s="34"/>
      <c r="AGY43" s="34"/>
      <c r="AGZ43" s="34"/>
      <c r="AHA43" s="34"/>
      <c r="AHB43" s="34"/>
      <c r="AHC43" s="34"/>
      <c r="AHD43" s="34"/>
      <c r="AHE43" s="34"/>
      <c r="AHF43" s="34"/>
      <c r="AHG43" s="34"/>
      <c r="AHH43" s="34"/>
      <c r="AHI43" s="34"/>
      <c r="AHJ43" s="34"/>
      <c r="AHK43" s="34"/>
      <c r="AHL43" s="34"/>
      <c r="AHM43" s="34"/>
      <c r="AHN43" s="34"/>
      <c r="AHO43" s="34"/>
      <c r="AHP43" s="34"/>
      <c r="AHQ43" s="34"/>
      <c r="AHR43" s="34"/>
      <c r="AHS43" s="34"/>
      <c r="AHT43" s="34"/>
      <c r="AHU43" s="34"/>
      <c r="AHV43" s="34"/>
      <c r="AHW43" s="34"/>
      <c r="AHX43" s="34"/>
      <c r="AHY43" s="34"/>
      <c r="AHZ43" s="34"/>
      <c r="AIA43" s="34"/>
      <c r="AIB43" s="34"/>
      <c r="AIC43" s="34"/>
      <c r="AID43" s="34"/>
      <c r="AIE43" s="34"/>
      <c r="AIF43" s="34"/>
      <c r="AIG43" s="34"/>
      <c r="AIH43" s="34"/>
      <c r="AII43" s="34"/>
      <c r="AIJ43" s="34"/>
      <c r="AIK43" s="34"/>
      <c r="AIL43" s="34"/>
      <c r="AIM43" s="34"/>
      <c r="AIN43" s="34"/>
      <c r="AIO43" s="34"/>
      <c r="AIP43" s="34"/>
      <c r="AIQ43" s="34"/>
      <c r="AIR43" s="34"/>
      <c r="AIS43" s="34"/>
      <c r="AIT43" s="34"/>
      <c r="AIU43" s="34"/>
      <c r="AIV43" s="34"/>
      <c r="AIW43" s="34"/>
      <c r="AIX43" s="34"/>
      <c r="AIY43" s="34"/>
      <c r="AIZ43" s="34"/>
      <c r="AJA43" s="34"/>
      <c r="AJB43" s="34"/>
      <c r="AJC43" s="34"/>
      <c r="AJD43" s="34"/>
      <c r="AJE43" s="34"/>
      <c r="AJF43" s="34"/>
      <c r="AJG43" s="34"/>
      <c r="AJH43" s="34"/>
      <c r="AJI43" s="34"/>
      <c r="AJJ43" s="34"/>
      <c r="AJK43" s="34"/>
      <c r="AJL43" s="34"/>
      <c r="AJM43" s="34"/>
      <c r="AJN43" s="34"/>
      <c r="AJO43" s="34"/>
      <c r="AJP43" s="34"/>
      <c r="AJQ43" s="34"/>
      <c r="AJR43" s="34"/>
      <c r="AJS43" s="34"/>
      <c r="AJT43" s="34"/>
      <c r="AJU43" s="34"/>
      <c r="AJV43" s="34"/>
      <c r="AJW43" s="34"/>
      <c r="AJX43" s="34"/>
      <c r="AJY43" s="34"/>
      <c r="AJZ43" s="34"/>
      <c r="AKA43" s="34"/>
      <c r="AKB43" s="34"/>
      <c r="AKC43" s="34"/>
      <c r="AKD43" s="34"/>
      <c r="AKE43" s="34"/>
      <c r="AKF43" s="34"/>
      <c r="AKG43" s="34"/>
      <c r="AKH43" s="34"/>
      <c r="AKI43" s="34"/>
      <c r="AKJ43" s="34"/>
      <c r="AKK43" s="34"/>
      <c r="AKL43" s="34"/>
      <c r="AKM43" s="34"/>
      <c r="AKN43" s="34"/>
      <c r="AKO43" s="34"/>
      <c r="AKP43" s="34"/>
      <c r="AKQ43" s="34"/>
      <c r="AKR43" s="34"/>
      <c r="AKS43" s="34"/>
      <c r="AKT43" s="34"/>
      <c r="AKU43" s="34"/>
      <c r="AKV43" s="34"/>
      <c r="AKW43" s="34"/>
      <c r="AKX43" s="34"/>
      <c r="AKY43" s="34"/>
      <c r="AKZ43" s="34"/>
      <c r="ALA43" s="34"/>
      <c r="ALB43" s="34"/>
      <c r="ALC43" s="34"/>
      <c r="ALD43" s="34"/>
      <c r="ALE43" s="34"/>
      <c r="ALF43" s="34"/>
      <c r="ALG43" s="34"/>
      <c r="ALH43" s="34"/>
      <c r="ALI43" s="34"/>
      <c r="ALJ43" s="34"/>
      <c r="ALK43" s="34"/>
      <c r="ALL43" s="34"/>
      <c r="ALM43" s="34"/>
      <c r="ALN43" s="34"/>
      <c r="ALO43" s="34"/>
      <c r="ALP43" s="34"/>
      <c r="ALQ43" s="34"/>
      <c r="ALR43" s="34"/>
      <c r="ALS43" s="34"/>
      <c r="ALT43" s="34"/>
      <c r="ALU43" s="34"/>
      <c r="ALV43" s="34"/>
      <c r="ALW43" s="34"/>
      <c r="ALX43" s="34"/>
      <c r="ALY43" s="34"/>
      <c r="ALZ43" s="34"/>
      <c r="AMA43" s="34"/>
      <c r="AMB43" s="34"/>
      <c r="AMC43" s="34"/>
      <c r="AMD43" s="34"/>
      <c r="AME43" s="34"/>
      <c r="AMF43" s="34"/>
      <c r="AMG43" s="34"/>
      <c r="AMH43" s="34"/>
      <c r="AMI43" s="34"/>
      <c r="AMJ43" s="34"/>
      <c r="AMK43" s="34"/>
    </row>
    <row r="44" spans="1:1027" s="61" customFormat="1" x14ac:dyDescent="0.25">
      <c r="A44" s="448"/>
      <c r="B44" s="449"/>
      <c r="C44" s="450"/>
      <c r="D44" s="451"/>
      <c r="E44" s="452"/>
      <c r="F44" s="453"/>
      <c r="G44" s="454"/>
      <c r="H44" s="454"/>
      <c r="I44" s="455"/>
      <c r="J44" s="440"/>
      <c r="K44" s="440"/>
      <c r="L44" s="12"/>
      <c r="M44" s="34"/>
      <c r="N44" s="34"/>
      <c r="O44" s="34"/>
      <c r="P44" s="34"/>
      <c r="Q44" s="107"/>
      <c r="R44" s="59"/>
      <c r="S44" s="59"/>
      <c r="T44" s="111"/>
      <c r="U44" s="60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  <c r="CN44" s="34"/>
      <c r="CO44" s="34"/>
      <c r="CP44" s="34"/>
      <c r="CQ44" s="34"/>
      <c r="CR44" s="34"/>
      <c r="CS44" s="34"/>
      <c r="CT44" s="34"/>
      <c r="CU44" s="34"/>
      <c r="CV44" s="34"/>
      <c r="CW44" s="34"/>
      <c r="CX44" s="34"/>
      <c r="CY44" s="34"/>
      <c r="CZ44" s="34"/>
      <c r="DA44" s="34"/>
      <c r="DB44" s="34"/>
      <c r="DC44" s="34"/>
      <c r="DD44" s="34"/>
      <c r="DE44" s="34"/>
      <c r="DF44" s="34"/>
      <c r="DG44" s="34"/>
      <c r="DH44" s="34"/>
      <c r="DI44" s="34"/>
      <c r="DJ44" s="34"/>
      <c r="DK44" s="34"/>
      <c r="DL44" s="34"/>
      <c r="DM44" s="34"/>
      <c r="DN44" s="34"/>
      <c r="DO44" s="34"/>
      <c r="DP44" s="34"/>
      <c r="DQ44" s="34"/>
      <c r="DR44" s="34"/>
      <c r="DS44" s="34"/>
      <c r="DT44" s="34"/>
      <c r="DU44" s="34"/>
      <c r="DV44" s="34"/>
      <c r="DW44" s="34"/>
      <c r="DX44" s="34"/>
      <c r="DY44" s="34"/>
      <c r="DZ44" s="34"/>
      <c r="EA44" s="34"/>
      <c r="EB44" s="34"/>
      <c r="EC44" s="34"/>
      <c r="ED44" s="34"/>
      <c r="EE44" s="34"/>
      <c r="EF44" s="34"/>
      <c r="EG44" s="34"/>
      <c r="EH44" s="34"/>
      <c r="EI44" s="34"/>
      <c r="EJ44" s="34"/>
      <c r="EK44" s="34"/>
      <c r="EL44" s="34"/>
      <c r="EM44" s="34"/>
      <c r="EN44" s="34"/>
      <c r="EO44" s="34"/>
      <c r="EP44" s="34"/>
      <c r="EQ44" s="34"/>
      <c r="ER44" s="34"/>
      <c r="ES44" s="34"/>
      <c r="ET44" s="34"/>
      <c r="EU44" s="34"/>
      <c r="EV44" s="34"/>
      <c r="EW44" s="34"/>
      <c r="EX44" s="34"/>
      <c r="EY44" s="34"/>
      <c r="EZ44" s="34"/>
      <c r="FA44" s="34"/>
      <c r="FB44" s="34"/>
      <c r="FC44" s="34"/>
      <c r="FD44" s="34"/>
      <c r="FE44" s="34"/>
      <c r="FF44" s="34"/>
      <c r="FG44" s="34"/>
      <c r="FH44" s="34"/>
      <c r="FI44" s="34"/>
      <c r="FJ44" s="34"/>
      <c r="FK44" s="34"/>
      <c r="FL44" s="34"/>
      <c r="FM44" s="34"/>
      <c r="FN44" s="34"/>
      <c r="FO44" s="34"/>
      <c r="FP44" s="34"/>
      <c r="FQ44" s="34"/>
      <c r="FR44" s="34"/>
      <c r="FS44" s="34"/>
      <c r="FT44" s="34"/>
      <c r="FU44" s="34"/>
      <c r="FV44" s="34"/>
      <c r="FW44" s="34"/>
      <c r="FX44" s="34"/>
      <c r="FY44" s="34"/>
      <c r="FZ44" s="34"/>
      <c r="GA44" s="34"/>
      <c r="GB44" s="34"/>
      <c r="GC44" s="34"/>
      <c r="GD44" s="34"/>
      <c r="GE44" s="34"/>
      <c r="GF44" s="34"/>
      <c r="GG44" s="34"/>
      <c r="GH44" s="34"/>
      <c r="GI44" s="34"/>
      <c r="GJ44" s="34"/>
      <c r="GK44" s="34"/>
      <c r="GL44" s="34"/>
      <c r="GM44" s="34"/>
      <c r="GN44" s="34"/>
      <c r="GO44" s="34"/>
      <c r="GP44" s="34"/>
      <c r="GQ44" s="34"/>
      <c r="GR44" s="34"/>
      <c r="GS44" s="34"/>
      <c r="GT44" s="34"/>
      <c r="GU44" s="34"/>
      <c r="GV44" s="34"/>
      <c r="GW44" s="34"/>
      <c r="GX44" s="34"/>
      <c r="GY44" s="34"/>
      <c r="GZ44" s="34"/>
      <c r="HA44" s="34"/>
      <c r="HB44" s="34"/>
      <c r="HC44" s="34"/>
      <c r="HD44" s="34"/>
      <c r="HE44" s="34"/>
      <c r="HF44" s="34"/>
      <c r="HG44" s="34"/>
      <c r="HH44" s="34"/>
      <c r="HI44" s="34"/>
      <c r="HJ44" s="34"/>
      <c r="HK44" s="34"/>
      <c r="HL44" s="34"/>
      <c r="HM44" s="34"/>
      <c r="HN44" s="34"/>
      <c r="HO44" s="34"/>
      <c r="HP44" s="34"/>
      <c r="HQ44" s="34"/>
      <c r="HR44" s="34"/>
      <c r="HS44" s="34"/>
      <c r="HT44" s="34"/>
      <c r="HU44" s="34"/>
      <c r="HV44" s="34"/>
      <c r="HW44" s="34"/>
      <c r="HX44" s="34"/>
      <c r="HY44" s="34"/>
      <c r="HZ44" s="34"/>
      <c r="IA44" s="34"/>
      <c r="IB44" s="34"/>
      <c r="IC44" s="34"/>
      <c r="ID44" s="34"/>
      <c r="IE44" s="34"/>
      <c r="IF44" s="34"/>
      <c r="IG44" s="34"/>
      <c r="IH44" s="34"/>
      <c r="II44" s="34"/>
      <c r="IJ44" s="34"/>
      <c r="IK44" s="34"/>
      <c r="IL44" s="34"/>
      <c r="IM44" s="34"/>
      <c r="IN44" s="34"/>
      <c r="IO44" s="34"/>
      <c r="IP44" s="34"/>
      <c r="IQ44" s="34"/>
      <c r="IR44" s="34"/>
      <c r="IS44" s="34"/>
      <c r="IT44" s="34"/>
      <c r="IU44" s="34"/>
      <c r="IV44" s="34"/>
      <c r="IW44" s="34"/>
      <c r="IX44" s="34"/>
      <c r="IY44" s="34"/>
      <c r="IZ44" s="34"/>
      <c r="JA44" s="34"/>
      <c r="JB44" s="34"/>
      <c r="JC44" s="34"/>
      <c r="JD44" s="34"/>
      <c r="JE44" s="34"/>
      <c r="JF44" s="34"/>
      <c r="JG44" s="34"/>
      <c r="JH44" s="34"/>
      <c r="JI44" s="34"/>
      <c r="JJ44" s="34"/>
      <c r="JK44" s="34"/>
      <c r="JL44" s="34"/>
      <c r="JM44" s="34"/>
      <c r="JN44" s="34"/>
      <c r="JO44" s="34"/>
      <c r="JP44" s="34"/>
      <c r="JQ44" s="34"/>
      <c r="JR44" s="34"/>
      <c r="JS44" s="34"/>
      <c r="JT44" s="34"/>
      <c r="JU44" s="34"/>
      <c r="JV44" s="34"/>
      <c r="JW44" s="34"/>
      <c r="JX44" s="34"/>
      <c r="JY44" s="34"/>
      <c r="JZ44" s="34"/>
      <c r="KA44" s="34"/>
      <c r="KB44" s="34"/>
      <c r="KC44" s="34"/>
      <c r="KD44" s="34"/>
      <c r="KE44" s="34"/>
      <c r="KF44" s="34"/>
      <c r="KG44" s="34"/>
      <c r="KH44" s="34"/>
      <c r="KI44" s="34"/>
      <c r="KJ44" s="34"/>
      <c r="KK44" s="34"/>
      <c r="KL44" s="34"/>
      <c r="KM44" s="34"/>
      <c r="KN44" s="34"/>
      <c r="KO44" s="34"/>
      <c r="KP44" s="34"/>
      <c r="KQ44" s="34"/>
      <c r="KR44" s="34"/>
      <c r="KS44" s="34"/>
      <c r="KT44" s="34"/>
      <c r="KU44" s="34"/>
      <c r="KV44" s="34"/>
      <c r="KW44" s="34"/>
      <c r="KX44" s="34"/>
      <c r="KY44" s="34"/>
      <c r="KZ44" s="34"/>
      <c r="LA44" s="34"/>
      <c r="LB44" s="34"/>
      <c r="LC44" s="34"/>
      <c r="LD44" s="34"/>
      <c r="LE44" s="34"/>
      <c r="LF44" s="34"/>
      <c r="LG44" s="34"/>
      <c r="LH44" s="34"/>
      <c r="LI44" s="34"/>
      <c r="LJ44" s="34"/>
      <c r="LK44" s="34"/>
      <c r="LL44" s="34"/>
      <c r="LM44" s="34"/>
      <c r="LN44" s="34"/>
      <c r="LO44" s="34"/>
      <c r="LP44" s="34"/>
      <c r="LQ44" s="34"/>
      <c r="LR44" s="34"/>
      <c r="LS44" s="34"/>
      <c r="LT44" s="34"/>
      <c r="LU44" s="34"/>
      <c r="LV44" s="34"/>
      <c r="LW44" s="34"/>
      <c r="LX44" s="34"/>
      <c r="LY44" s="34"/>
      <c r="LZ44" s="34"/>
      <c r="MA44" s="34"/>
      <c r="MB44" s="34"/>
      <c r="MC44" s="34"/>
      <c r="MD44" s="34"/>
      <c r="ME44" s="34"/>
      <c r="MF44" s="34"/>
      <c r="MG44" s="34"/>
      <c r="MH44" s="34"/>
      <c r="MI44" s="34"/>
      <c r="MJ44" s="34"/>
      <c r="MK44" s="34"/>
      <c r="ML44" s="34"/>
      <c r="MM44" s="34"/>
      <c r="MN44" s="34"/>
      <c r="MO44" s="34"/>
      <c r="MP44" s="34"/>
      <c r="MQ44" s="34"/>
      <c r="MR44" s="34"/>
      <c r="MS44" s="34"/>
      <c r="MT44" s="34"/>
      <c r="MU44" s="34"/>
      <c r="MV44" s="34"/>
      <c r="MW44" s="34"/>
      <c r="MX44" s="34"/>
      <c r="MY44" s="34"/>
      <c r="MZ44" s="34"/>
      <c r="NA44" s="34"/>
      <c r="NB44" s="34"/>
      <c r="NC44" s="34"/>
      <c r="ND44" s="34"/>
      <c r="NE44" s="34"/>
      <c r="NF44" s="34"/>
      <c r="NG44" s="34"/>
      <c r="NH44" s="34"/>
      <c r="NI44" s="34"/>
      <c r="NJ44" s="34"/>
      <c r="NK44" s="34"/>
      <c r="NL44" s="34"/>
      <c r="NM44" s="34"/>
      <c r="NN44" s="34"/>
      <c r="NO44" s="34"/>
      <c r="NP44" s="34"/>
      <c r="NQ44" s="34"/>
      <c r="NR44" s="34"/>
      <c r="NS44" s="34"/>
      <c r="NT44" s="34"/>
      <c r="NU44" s="34"/>
      <c r="NV44" s="34"/>
      <c r="NW44" s="34"/>
      <c r="NX44" s="34"/>
      <c r="NY44" s="34"/>
      <c r="NZ44" s="34"/>
      <c r="OA44" s="34"/>
      <c r="OB44" s="34"/>
      <c r="OC44" s="34"/>
      <c r="OD44" s="34"/>
      <c r="OE44" s="34"/>
      <c r="OF44" s="34"/>
      <c r="OG44" s="34"/>
      <c r="OH44" s="34"/>
      <c r="OI44" s="34"/>
      <c r="OJ44" s="34"/>
      <c r="OK44" s="34"/>
      <c r="OL44" s="34"/>
      <c r="OM44" s="34"/>
      <c r="ON44" s="34"/>
      <c r="OO44" s="34"/>
      <c r="OP44" s="34"/>
      <c r="OQ44" s="34"/>
      <c r="OR44" s="34"/>
      <c r="OS44" s="34"/>
      <c r="OT44" s="34"/>
      <c r="OU44" s="34"/>
      <c r="OV44" s="34"/>
      <c r="OW44" s="34"/>
      <c r="OX44" s="34"/>
      <c r="OY44" s="34"/>
      <c r="OZ44" s="34"/>
      <c r="PA44" s="34"/>
      <c r="PB44" s="34"/>
      <c r="PC44" s="34"/>
      <c r="PD44" s="34"/>
      <c r="PE44" s="34"/>
      <c r="PF44" s="34"/>
      <c r="PG44" s="34"/>
      <c r="PH44" s="34"/>
      <c r="PI44" s="34"/>
      <c r="PJ44" s="34"/>
      <c r="PK44" s="34"/>
      <c r="PL44" s="34"/>
      <c r="PM44" s="34"/>
      <c r="PN44" s="34"/>
      <c r="PO44" s="34"/>
      <c r="PP44" s="34"/>
      <c r="PQ44" s="34"/>
      <c r="PR44" s="34"/>
      <c r="PS44" s="34"/>
      <c r="PT44" s="34"/>
      <c r="PU44" s="34"/>
      <c r="PV44" s="34"/>
      <c r="PW44" s="34"/>
      <c r="PX44" s="34"/>
      <c r="PY44" s="34"/>
      <c r="PZ44" s="34"/>
      <c r="QA44" s="34"/>
      <c r="QB44" s="34"/>
      <c r="QC44" s="34"/>
      <c r="QD44" s="34"/>
      <c r="QE44" s="34"/>
      <c r="QF44" s="34"/>
      <c r="QG44" s="34"/>
      <c r="QH44" s="34"/>
      <c r="QI44" s="34"/>
      <c r="QJ44" s="34"/>
      <c r="QK44" s="34"/>
      <c r="QL44" s="34"/>
      <c r="QM44" s="34"/>
      <c r="QN44" s="34"/>
      <c r="QO44" s="34"/>
      <c r="QP44" s="34"/>
      <c r="QQ44" s="34"/>
      <c r="QR44" s="34"/>
      <c r="QS44" s="34"/>
      <c r="QT44" s="34"/>
      <c r="QU44" s="34"/>
      <c r="QV44" s="34"/>
      <c r="QW44" s="34"/>
      <c r="QX44" s="34"/>
      <c r="QY44" s="34"/>
      <c r="QZ44" s="34"/>
      <c r="RA44" s="34"/>
      <c r="RB44" s="34"/>
      <c r="RC44" s="34"/>
      <c r="RD44" s="34"/>
      <c r="RE44" s="34"/>
      <c r="RF44" s="34"/>
      <c r="RG44" s="34"/>
      <c r="RH44" s="34"/>
      <c r="RI44" s="34"/>
      <c r="RJ44" s="34"/>
      <c r="RK44" s="34"/>
      <c r="RL44" s="34"/>
      <c r="RM44" s="34"/>
      <c r="RN44" s="34"/>
      <c r="RO44" s="34"/>
      <c r="RP44" s="34"/>
      <c r="RQ44" s="34"/>
      <c r="RR44" s="34"/>
      <c r="RS44" s="34"/>
      <c r="RT44" s="34"/>
      <c r="RU44" s="34"/>
      <c r="RV44" s="34"/>
      <c r="RW44" s="34"/>
      <c r="RX44" s="34"/>
      <c r="RY44" s="34"/>
      <c r="RZ44" s="34"/>
      <c r="SA44" s="34"/>
      <c r="SB44" s="34"/>
      <c r="SC44" s="34"/>
      <c r="SD44" s="34"/>
      <c r="SE44" s="34"/>
      <c r="SF44" s="34"/>
      <c r="SG44" s="34"/>
      <c r="SH44" s="34"/>
      <c r="SI44" s="34"/>
      <c r="SJ44" s="34"/>
      <c r="SK44" s="34"/>
      <c r="SL44" s="34"/>
      <c r="SM44" s="34"/>
      <c r="SN44" s="34"/>
      <c r="SO44" s="34"/>
      <c r="SP44" s="34"/>
      <c r="SQ44" s="34"/>
      <c r="SR44" s="34"/>
      <c r="SS44" s="34"/>
      <c r="ST44" s="34"/>
      <c r="SU44" s="34"/>
      <c r="SV44" s="34"/>
      <c r="SW44" s="34"/>
      <c r="SX44" s="34"/>
      <c r="SY44" s="34"/>
      <c r="SZ44" s="34"/>
      <c r="TA44" s="34"/>
      <c r="TB44" s="34"/>
      <c r="TC44" s="34"/>
      <c r="TD44" s="34"/>
      <c r="TE44" s="34"/>
      <c r="TF44" s="34"/>
      <c r="TG44" s="34"/>
      <c r="TH44" s="34"/>
      <c r="TI44" s="34"/>
      <c r="TJ44" s="34"/>
      <c r="TK44" s="34"/>
      <c r="TL44" s="34"/>
      <c r="TM44" s="34"/>
      <c r="TN44" s="34"/>
      <c r="TO44" s="34"/>
      <c r="TP44" s="34"/>
      <c r="TQ44" s="34"/>
      <c r="TR44" s="34"/>
      <c r="TS44" s="34"/>
      <c r="TT44" s="34"/>
      <c r="TU44" s="34"/>
      <c r="TV44" s="34"/>
      <c r="TW44" s="34"/>
      <c r="TX44" s="34"/>
      <c r="TY44" s="34"/>
      <c r="TZ44" s="34"/>
      <c r="UA44" s="34"/>
      <c r="UB44" s="34"/>
      <c r="UC44" s="34"/>
      <c r="UD44" s="34"/>
      <c r="UE44" s="34"/>
      <c r="UF44" s="34"/>
      <c r="UG44" s="34"/>
      <c r="UH44" s="34"/>
      <c r="UI44" s="34"/>
      <c r="UJ44" s="34"/>
      <c r="UK44" s="34"/>
      <c r="UL44" s="34"/>
      <c r="UM44" s="34"/>
      <c r="UN44" s="34"/>
      <c r="UO44" s="34"/>
      <c r="UP44" s="34"/>
      <c r="UQ44" s="34"/>
      <c r="UR44" s="34"/>
      <c r="US44" s="34"/>
      <c r="UT44" s="34"/>
      <c r="UU44" s="34"/>
      <c r="UV44" s="34"/>
      <c r="UW44" s="34"/>
      <c r="UX44" s="34"/>
      <c r="UY44" s="34"/>
      <c r="UZ44" s="34"/>
      <c r="VA44" s="34"/>
      <c r="VB44" s="34"/>
      <c r="VC44" s="34"/>
      <c r="VD44" s="34"/>
      <c r="VE44" s="34"/>
      <c r="VF44" s="34"/>
      <c r="VG44" s="34"/>
      <c r="VH44" s="34"/>
      <c r="VI44" s="34"/>
      <c r="VJ44" s="34"/>
      <c r="VK44" s="34"/>
      <c r="VL44" s="34"/>
      <c r="VM44" s="34"/>
      <c r="VN44" s="34"/>
      <c r="VO44" s="34"/>
      <c r="VP44" s="34"/>
      <c r="VQ44" s="34"/>
      <c r="VR44" s="34"/>
      <c r="VS44" s="34"/>
      <c r="VT44" s="34"/>
      <c r="VU44" s="34"/>
      <c r="VV44" s="34"/>
      <c r="VW44" s="34"/>
      <c r="VX44" s="34"/>
      <c r="VY44" s="34"/>
      <c r="VZ44" s="34"/>
      <c r="WA44" s="34"/>
      <c r="WB44" s="34"/>
      <c r="WC44" s="34"/>
      <c r="WD44" s="34"/>
      <c r="WE44" s="34"/>
      <c r="WF44" s="34"/>
      <c r="WG44" s="34"/>
      <c r="WH44" s="34"/>
      <c r="WI44" s="34"/>
      <c r="WJ44" s="34"/>
      <c r="WK44" s="34"/>
      <c r="WL44" s="34"/>
      <c r="WM44" s="34"/>
      <c r="WN44" s="34"/>
      <c r="WO44" s="34"/>
      <c r="WP44" s="34"/>
      <c r="WQ44" s="34"/>
      <c r="WR44" s="34"/>
      <c r="WS44" s="34"/>
      <c r="WT44" s="34"/>
      <c r="WU44" s="34"/>
      <c r="WV44" s="34"/>
      <c r="WW44" s="34"/>
      <c r="WX44" s="34"/>
      <c r="WY44" s="34"/>
      <c r="WZ44" s="34"/>
      <c r="XA44" s="34"/>
      <c r="XB44" s="34"/>
      <c r="XC44" s="34"/>
      <c r="XD44" s="34"/>
      <c r="XE44" s="34"/>
      <c r="XF44" s="34"/>
      <c r="XG44" s="34"/>
      <c r="XH44" s="34"/>
      <c r="XI44" s="34"/>
      <c r="XJ44" s="34"/>
      <c r="XK44" s="34"/>
      <c r="XL44" s="34"/>
      <c r="XM44" s="34"/>
      <c r="XN44" s="34"/>
      <c r="XO44" s="34"/>
      <c r="XP44" s="34"/>
      <c r="XQ44" s="34"/>
      <c r="XR44" s="34"/>
      <c r="XS44" s="34"/>
      <c r="XT44" s="34"/>
      <c r="XU44" s="34"/>
      <c r="XV44" s="34"/>
      <c r="XW44" s="34"/>
      <c r="XX44" s="34"/>
      <c r="XY44" s="34"/>
      <c r="XZ44" s="34"/>
      <c r="YA44" s="34"/>
      <c r="YB44" s="34"/>
      <c r="YC44" s="34"/>
      <c r="YD44" s="34"/>
      <c r="YE44" s="34"/>
      <c r="YF44" s="34"/>
      <c r="YG44" s="34"/>
      <c r="YH44" s="34"/>
      <c r="YI44" s="34"/>
      <c r="YJ44" s="34"/>
      <c r="YK44" s="34"/>
      <c r="YL44" s="34"/>
      <c r="YM44" s="34"/>
      <c r="YN44" s="34"/>
      <c r="YO44" s="34"/>
      <c r="YP44" s="34"/>
      <c r="YQ44" s="34"/>
      <c r="YR44" s="34"/>
      <c r="YS44" s="34"/>
      <c r="YT44" s="34"/>
      <c r="YU44" s="34"/>
      <c r="YV44" s="34"/>
      <c r="YW44" s="34"/>
      <c r="YX44" s="34"/>
      <c r="YY44" s="34"/>
      <c r="YZ44" s="34"/>
      <c r="ZA44" s="34"/>
      <c r="ZB44" s="34"/>
      <c r="ZC44" s="34"/>
      <c r="ZD44" s="34"/>
      <c r="ZE44" s="34"/>
      <c r="ZF44" s="34"/>
      <c r="ZG44" s="34"/>
      <c r="ZH44" s="34"/>
      <c r="ZI44" s="34"/>
      <c r="ZJ44" s="34"/>
      <c r="ZK44" s="34"/>
      <c r="ZL44" s="34"/>
      <c r="ZM44" s="34"/>
      <c r="ZN44" s="34"/>
      <c r="ZO44" s="34"/>
      <c r="ZP44" s="34"/>
      <c r="ZQ44" s="34"/>
      <c r="ZR44" s="34"/>
      <c r="ZS44" s="34"/>
      <c r="ZT44" s="34"/>
      <c r="ZU44" s="34"/>
      <c r="ZV44" s="34"/>
      <c r="ZW44" s="34"/>
      <c r="ZX44" s="34"/>
      <c r="ZY44" s="34"/>
      <c r="ZZ44" s="34"/>
      <c r="AAA44" s="34"/>
      <c r="AAB44" s="34"/>
      <c r="AAC44" s="34"/>
      <c r="AAD44" s="34"/>
      <c r="AAE44" s="34"/>
      <c r="AAF44" s="34"/>
      <c r="AAG44" s="34"/>
      <c r="AAH44" s="34"/>
      <c r="AAI44" s="34"/>
      <c r="AAJ44" s="34"/>
      <c r="AAK44" s="34"/>
      <c r="AAL44" s="34"/>
      <c r="AAM44" s="34"/>
      <c r="AAN44" s="34"/>
      <c r="AAO44" s="34"/>
      <c r="AAP44" s="34"/>
      <c r="AAQ44" s="34"/>
      <c r="AAR44" s="34"/>
      <c r="AAS44" s="34"/>
      <c r="AAT44" s="34"/>
      <c r="AAU44" s="34"/>
      <c r="AAV44" s="34"/>
      <c r="AAW44" s="34"/>
      <c r="AAX44" s="34"/>
      <c r="AAY44" s="34"/>
      <c r="AAZ44" s="34"/>
      <c r="ABA44" s="34"/>
      <c r="ABB44" s="34"/>
      <c r="ABC44" s="34"/>
      <c r="ABD44" s="34"/>
      <c r="ABE44" s="34"/>
      <c r="ABF44" s="34"/>
      <c r="ABG44" s="34"/>
      <c r="ABH44" s="34"/>
      <c r="ABI44" s="34"/>
      <c r="ABJ44" s="34"/>
      <c r="ABK44" s="34"/>
      <c r="ABL44" s="34"/>
      <c r="ABM44" s="34"/>
      <c r="ABN44" s="34"/>
      <c r="ABO44" s="34"/>
      <c r="ABP44" s="34"/>
      <c r="ABQ44" s="34"/>
      <c r="ABR44" s="34"/>
      <c r="ABS44" s="34"/>
      <c r="ABT44" s="34"/>
      <c r="ABU44" s="34"/>
      <c r="ABV44" s="34"/>
      <c r="ABW44" s="34"/>
      <c r="ABX44" s="34"/>
      <c r="ABY44" s="34"/>
      <c r="ABZ44" s="34"/>
      <c r="ACA44" s="34"/>
      <c r="ACB44" s="34"/>
      <c r="ACC44" s="34"/>
      <c r="ACD44" s="34"/>
      <c r="ACE44" s="34"/>
      <c r="ACF44" s="34"/>
      <c r="ACG44" s="34"/>
      <c r="ACH44" s="34"/>
      <c r="ACI44" s="34"/>
      <c r="ACJ44" s="34"/>
      <c r="ACK44" s="34"/>
      <c r="ACL44" s="34"/>
      <c r="ACM44" s="34"/>
      <c r="ACN44" s="34"/>
      <c r="ACO44" s="34"/>
      <c r="ACP44" s="34"/>
      <c r="ACQ44" s="34"/>
      <c r="ACR44" s="34"/>
      <c r="ACS44" s="34"/>
      <c r="ACT44" s="34"/>
      <c r="ACU44" s="34"/>
      <c r="ACV44" s="34"/>
      <c r="ACW44" s="34"/>
      <c r="ACX44" s="34"/>
      <c r="ACY44" s="34"/>
      <c r="ACZ44" s="34"/>
      <c r="ADA44" s="34"/>
      <c r="ADB44" s="34"/>
      <c r="ADC44" s="34"/>
      <c r="ADD44" s="34"/>
      <c r="ADE44" s="34"/>
      <c r="ADF44" s="34"/>
      <c r="ADG44" s="34"/>
      <c r="ADH44" s="34"/>
      <c r="ADI44" s="34"/>
      <c r="ADJ44" s="34"/>
      <c r="ADK44" s="34"/>
      <c r="ADL44" s="34"/>
      <c r="ADM44" s="34"/>
      <c r="ADN44" s="34"/>
      <c r="ADO44" s="34"/>
      <c r="ADP44" s="34"/>
      <c r="ADQ44" s="34"/>
      <c r="ADR44" s="34"/>
      <c r="ADS44" s="34"/>
      <c r="ADT44" s="34"/>
      <c r="ADU44" s="34"/>
      <c r="ADV44" s="34"/>
      <c r="ADW44" s="34"/>
      <c r="ADX44" s="34"/>
      <c r="ADY44" s="34"/>
      <c r="ADZ44" s="34"/>
      <c r="AEA44" s="34"/>
      <c r="AEB44" s="34"/>
      <c r="AEC44" s="34"/>
      <c r="AED44" s="34"/>
      <c r="AEE44" s="34"/>
      <c r="AEF44" s="34"/>
      <c r="AEG44" s="34"/>
      <c r="AEH44" s="34"/>
      <c r="AEI44" s="34"/>
      <c r="AEJ44" s="34"/>
      <c r="AEK44" s="34"/>
      <c r="AEL44" s="34"/>
      <c r="AEM44" s="34"/>
      <c r="AEN44" s="34"/>
      <c r="AEO44" s="34"/>
      <c r="AEP44" s="34"/>
      <c r="AEQ44" s="34"/>
      <c r="AER44" s="34"/>
      <c r="AES44" s="34"/>
      <c r="AET44" s="34"/>
      <c r="AEU44" s="34"/>
      <c r="AEV44" s="34"/>
      <c r="AEW44" s="34"/>
      <c r="AEX44" s="34"/>
      <c r="AEY44" s="34"/>
      <c r="AEZ44" s="34"/>
      <c r="AFA44" s="34"/>
      <c r="AFB44" s="34"/>
      <c r="AFC44" s="34"/>
      <c r="AFD44" s="34"/>
      <c r="AFE44" s="34"/>
      <c r="AFF44" s="34"/>
      <c r="AFG44" s="34"/>
      <c r="AFH44" s="34"/>
      <c r="AFI44" s="34"/>
      <c r="AFJ44" s="34"/>
      <c r="AFK44" s="34"/>
      <c r="AFL44" s="34"/>
      <c r="AFM44" s="34"/>
      <c r="AFN44" s="34"/>
      <c r="AFO44" s="34"/>
      <c r="AFP44" s="34"/>
      <c r="AFQ44" s="34"/>
      <c r="AFR44" s="34"/>
      <c r="AFS44" s="34"/>
      <c r="AFT44" s="34"/>
      <c r="AFU44" s="34"/>
      <c r="AFV44" s="34"/>
      <c r="AFW44" s="34"/>
      <c r="AFX44" s="34"/>
      <c r="AFY44" s="34"/>
      <c r="AFZ44" s="34"/>
      <c r="AGA44" s="34"/>
      <c r="AGB44" s="34"/>
      <c r="AGC44" s="34"/>
      <c r="AGD44" s="34"/>
      <c r="AGE44" s="34"/>
      <c r="AGF44" s="34"/>
      <c r="AGG44" s="34"/>
      <c r="AGH44" s="34"/>
      <c r="AGI44" s="34"/>
      <c r="AGJ44" s="34"/>
      <c r="AGK44" s="34"/>
      <c r="AGL44" s="34"/>
      <c r="AGM44" s="34"/>
      <c r="AGN44" s="34"/>
      <c r="AGO44" s="34"/>
      <c r="AGP44" s="34"/>
      <c r="AGQ44" s="34"/>
      <c r="AGR44" s="34"/>
      <c r="AGS44" s="34"/>
      <c r="AGT44" s="34"/>
      <c r="AGU44" s="34"/>
      <c r="AGV44" s="34"/>
      <c r="AGW44" s="34"/>
      <c r="AGX44" s="34"/>
      <c r="AGY44" s="34"/>
      <c r="AGZ44" s="34"/>
      <c r="AHA44" s="34"/>
      <c r="AHB44" s="34"/>
      <c r="AHC44" s="34"/>
      <c r="AHD44" s="34"/>
      <c r="AHE44" s="34"/>
      <c r="AHF44" s="34"/>
      <c r="AHG44" s="34"/>
      <c r="AHH44" s="34"/>
      <c r="AHI44" s="34"/>
      <c r="AHJ44" s="34"/>
      <c r="AHK44" s="34"/>
      <c r="AHL44" s="34"/>
      <c r="AHM44" s="34"/>
      <c r="AHN44" s="34"/>
      <c r="AHO44" s="34"/>
      <c r="AHP44" s="34"/>
      <c r="AHQ44" s="34"/>
      <c r="AHR44" s="34"/>
      <c r="AHS44" s="34"/>
      <c r="AHT44" s="34"/>
      <c r="AHU44" s="34"/>
      <c r="AHV44" s="34"/>
      <c r="AHW44" s="34"/>
      <c r="AHX44" s="34"/>
      <c r="AHY44" s="34"/>
      <c r="AHZ44" s="34"/>
      <c r="AIA44" s="34"/>
      <c r="AIB44" s="34"/>
      <c r="AIC44" s="34"/>
      <c r="AID44" s="34"/>
      <c r="AIE44" s="34"/>
      <c r="AIF44" s="34"/>
      <c r="AIG44" s="34"/>
      <c r="AIH44" s="34"/>
      <c r="AII44" s="34"/>
      <c r="AIJ44" s="34"/>
      <c r="AIK44" s="34"/>
      <c r="AIL44" s="34"/>
      <c r="AIM44" s="34"/>
      <c r="AIN44" s="34"/>
      <c r="AIO44" s="34"/>
      <c r="AIP44" s="34"/>
      <c r="AIQ44" s="34"/>
      <c r="AIR44" s="34"/>
      <c r="AIS44" s="34"/>
      <c r="AIT44" s="34"/>
      <c r="AIU44" s="34"/>
      <c r="AIV44" s="34"/>
      <c r="AIW44" s="34"/>
      <c r="AIX44" s="34"/>
      <c r="AIY44" s="34"/>
      <c r="AIZ44" s="34"/>
      <c r="AJA44" s="34"/>
      <c r="AJB44" s="34"/>
      <c r="AJC44" s="34"/>
      <c r="AJD44" s="34"/>
      <c r="AJE44" s="34"/>
      <c r="AJF44" s="34"/>
      <c r="AJG44" s="34"/>
      <c r="AJH44" s="34"/>
      <c r="AJI44" s="34"/>
      <c r="AJJ44" s="34"/>
      <c r="AJK44" s="34"/>
      <c r="AJL44" s="34"/>
      <c r="AJM44" s="34"/>
      <c r="AJN44" s="34"/>
      <c r="AJO44" s="34"/>
      <c r="AJP44" s="34"/>
      <c r="AJQ44" s="34"/>
      <c r="AJR44" s="34"/>
      <c r="AJS44" s="34"/>
      <c r="AJT44" s="34"/>
      <c r="AJU44" s="34"/>
      <c r="AJV44" s="34"/>
      <c r="AJW44" s="34"/>
      <c r="AJX44" s="34"/>
      <c r="AJY44" s="34"/>
      <c r="AJZ44" s="34"/>
      <c r="AKA44" s="34"/>
      <c r="AKB44" s="34"/>
      <c r="AKC44" s="34"/>
      <c r="AKD44" s="34"/>
      <c r="AKE44" s="34"/>
      <c r="AKF44" s="34"/>
      <c r="AKG44" s="34"/>
      <c r="AKH44" s="34"/>
      <c r="AKI44" s="34"/>
      <c r="AKJ44" s="34"/>
      <c r="AKK44" s="34"/>
      <c r="AKL44" s="34"/>
      <c r="AKM44" s="34"/>
      <c r="AKN44" s="34"/>
      <c r="AKO44" s="34"/>
      <c r="AKP44" s="34"/>
      <c r="AKQ44" s="34"/>
      <c r="AKR44" s="34"/>
      <c r="AKS44" s="34"/>
      <c r="AKT44" s="34"/>
      <c r="AKU44" s="34"/>
      <c r="AKV44" s="34"/>
      <c r="AKW44" s="34"/>
      <c r="AKX44" s="34"/>
      <c r="AKY44" s="34"/>
      <c r="AKZ44" s="34"/>
      <c r="ALA44" s="34"/>
      <c r="ALB44" s="34"/>
      <c r="ALC44" s="34"/>
      <c r="ALD44" s="34"/>
      <c r="ALE44" s="34"/>
      <c r="ALF44" s="34"/>
      <c r="ALG44" s="34"/>
      <c r="ALH44" s="34"/>
      <c r="ALI44" s="34"/>
      <c r="ALJ44" s="34"/>
      <c r="ALK44" s="34"/>
      <c r="ALL44" s="34"/>
      <c r="ALM44" s="34"/>
      <c r="ALN44" s="34"/>
      <c r="ALO44" s="34"/>
      <c r="ALP44" s="34"/>
      <c r="ALQ44" s="34"/>
      <c r="ALR44" s="34"/>
      <c r="ALS44" s="34"/>
      <c r="ALT44" s="34"/>
      <c r="ALU44" s="34"/>
      <c r="ALV44" s="34"/>
      <c r="ALW44" s="34"/>
      <c r="ALX44" s="34"/>
      <c r="ALY44" s="34"/>
      <c r="ALZ44" s="34"/>
      <c r="AMA44" s="34"/>
      <c r="AMB44" s="34"/>
      <c r="AMC44" s="34"/>
      <c r="AMD44" s="34"/>
      <c r="AME44" s="34"/>
      <c r="AMF44" s="34"/>
      <c r="AMG44" s="34"/>
      <c r="AMH44" s="34"/>
      <c r="AMI44" s="34"/>
      <c r="AMJ44" s="34"/>
      <c r="AMK44" s="34"/>
    </row>
    <row r="45" spans="1:1027" s="61" customFormat="1" ht="16.5" thickBot="1" x14ac:dyDescent="0.3">
      <c r="A45" s="18"/>
      <c r="B45" s="137">
        <f>SUM(B37:B37)</f>
        <v>5</v>
      </c>
      <c r="C45" s="19" t="s">
        <v>26</v>
      </c>
      <c r="D45" s="19"/>
      <c r="E45" s="56" t="s">
        <v>20</v>
      </c>
      <c r="F45" s="138">
        <f>SUM(F37:F43)</f>
        <v>1268.508</v>
      </c>
      <c r="G45" s="46"/>
      <c r="H45" s="134"/>
      <c r="I45" s="74">
        <f>SUM(I37:I43)</f>
        <v>96.6</v>
      </c>
      <c r="J45" s="9"/>
      <c r="K45" s="16"/>
      <c r="L45" s="12"/>
      <c r="M45" s="34"/>
      <c r="N45" s="34"/>
      <c r="O45" s="34"/>
      <c r="P45" s="34"/>
      <c r="Q45" s="107"/>
      <c r="R45" s="107"/>
      <c r="S45" s="107"/>
      <c r="T45" s="112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  <c r="CC45" s="34"/>
      <c r="CD45" s="34"/>
      <c r="CE45" s="34"/>
      <c r="CF45" s="34"/>
      <c r="CG45" s="34"/>
      <c r="CH45" s="34"/>
      <c r="CI45" s="34"/>
      <c r="CJ45" s="34"/>
      <c r="CK45" s="34"/>
      <c r="CL45" s="34"/>
      <c r="CM45" s="34"/>
      <c r="CN45" s="34"/>
      <c r="CO45" s="34"/>
      <c r="CP45" s="34"/>
      <c r="CQ45" s="34"/>
      <c r="CR45" s="34"/>
      <c r="CS45" s="34"/>
      <c r="CT45" s="34"/>
      <c r="CU45" s="34"/>
      <c r="CV45" s="34"/>
      <c r="CW45" s="34"/>
      <c r="CX45" s="34"/>
      <c r="CY45" s="34"/>
      <c r="CZ45" s="34"/>
      <c r="DA45" s="34"/>
      <c r="DB45" s="34"/>
      <c r="DC45" s="34"/>
      <c r="DD45" s="34"/>
      <c r="DE45" s="34"/>
      <c r="DF45" s="34"/>
      <c r="DG45" s="34"/>
      <c r="DH45" s="34"/>
      <c r="DI45" s="34"/>
      <c r="DJ45" s="34"/>
      <c r="DK45" s="34"/>
      <c r="DL45" s="34"/>
      <c r="DM45" s="34"/>
      <c r="DN45" s="34"/>
      <c r="DO45" s="34"/>
      <c r="DP45" s="34"/>
      <c r="DQ45" s="34"/>
      <c r="DR45" s="34"/>
      <c r="DS45" s="34"/>
      <c r="DT45" s="34"/>
      <c r="DU45" s="34"/>
      <c r="DV45" s="34"/>
      <c r="DW45" s="34"/>
      <c r="DX45" s="34"/>
      <c r="DY45" s="34"/>
      <c r="DZ45" s="34"/>
      <c r="EA45" s="34"/>
      <c r="EB45" s="34"/>
      <c r="EC45" s="34"/>
      <c r="ED45" s="34"/>
      <c r="EE45" s="34"/>
      <c r="EF45" s="34"/>
      <c r="EG45" s="34"/>
      <c r="EH45" s="34"/>
      <c r="EI45" s="34"/>
      <c r="EJ45" s="34"/>
      <c r="EK45" s="34"/>
      <c r="EL45" s="34"/>
      <c r="EM45" s="34"/>
      <c r="EN45" s="34"/>
      <c r="EO45" s="34"/>
      <c r="EP45" s="34"/>
      <c r="EQ45" s="34"/>
      <c r="ER45" s="34"/>
      <c r="ES45" s="34"/>
      <c r="ET45" s="34"/>
      <c r="EU45" s="34"/>
      <c r="EV45" s="34"/>
      <c r="EW45" s="34"/>
      <c r="EX45" s="34"/>
      <c r="EY45" s="34"/>
      <c r="EZ45" s="34"/>
      <c r="FA45" s="34"/>
      <c r="FB45" s="34"/>
      <c r="FC45" s="34"/>
      <c r="FD45" s="34"/>
      <c r="FE45" s="34"/>
      <c r="FF45" s="34"/>
      <c r="FG45" s="34"/>
      <c r="FH45" s="34"/>
      <c r="FI45" s="34"/>
      <c r="FJ45" s="34"/>
      <c r="FK45" s="34"/>
      <c r="FL45" s="34"/>
      <c r="FM45" s="34"/>
      <c r="FN45" s="34"/>
      <c r="FO45" s="34"/>
      <c r="FP45" s="34"/>
      <c r="FQ45" s="34"/>
      <c r="FR45" s="34"/>
      <c r="FS45" s="34"/>
      <c r="FT45" s="34"/>
      <c r="FU45" s="34"/>
      <c r="FV45" s="34"/>
      <c r="FW45" s="34"/>
      <c r="FX45" s="34"/>
      <c r="FY45" s="34"/>
      <c r="FZ45" s="34"/>
      <c r="GA45" s="34"/>
      <c r="GB45" s="34"/>
      <c r="GC45" s="34"/>
      <c r="GD45" s="34"/>
      <c r="GE45" s="34"/>
      <c r="GF45" s="34"/>
      <c r="GG45" s="34"/>
      <c r="GH45" s="34"/>
      <c r="GI45" s="34"/>
      <c r="GJ45" s="34"/>
      <c r="GK45" s="34"/>
      <c r="GL45" s="34"/>
      <c r="GM45" s="34"/>
      <c r="GN45" s="34"/>
      <c r="GO45" s="34"/>
      <c r="GP45" s="34"/>
      <c r="GQ45" s="34"/>
      <c r="GR45" s="34"/>
      <c r="GS45" s="34"/>
      <c r="GT45" s="34"/>
      <c r="GU45" s="34"/>
      <c r="GV45" s="34"/>
      <c r="GW45" s="34"/>
      <c r="GX45" s="34"/>
      <c r="GY45" s="34"/>
      <c r="GZ45" s="34"/>
      <c r="HA45" s="34"/>
      <c r="HB45" s="34"/>
      <c r="HC45" s="34"/>
      <c r="HD45" s="34"/>
      <c r="HE45" s="34"/>
      <c r="HF45" s="34"/>
      <c r="HG45" s="34"/>
      <c r="HH45" s="34"/>
      <c r="HI45" s="34"/>
      <c r="HJ45" s="34"/>
      <c r="HK45" s="34"/>
      <c r="HL45" s="34"/>
      <c r="HM45" s="34"/>
      <c r="HN45" s="34"/>
      <c r="HO45" s="34"/>
      <c r="HP45" s="34"/>
      <c r="HQ45" s="34"/>
      <c r="HR45" s="34"/>
      <c r="HS45" s="34"/>
      <c r="HT45" s="34"/>
      <c r="HU45" s="34"/>
      <c r="HV45" s="34"/>
      <c r="HW45" s="34"/>
      <c r="HX45" s="34"/>
      <c r="HY45" s="34"/>
      <c r="HZ45" s="34"/>
      <c r="IA45" s="34"/>
      <c r="IB45" s="34"/>
      <c r="IC45" s="34"/>
      <c r="ID45" s="34"/>
      <c r="IE45" s="34"/>
      <c r="IF45" s="34"/>
      <c r="IG45" s="34"/>
      <c r="IH45" s="34"/>
      <c r="II45" s="34"/>
      <c r="IJ45" s="34"/>
      <c r="IK45" s="34"/>
      <c r="IL45" s="34"/>
      <c r="IM45" s="34"/>
      <c r="IN45" s="34"/>
      <c r="IO45" s="34"/>
      <c r="IP45" s="34"/>
      <c r="IQ45" s="34"/>
      <c r="IR45" s="34"/>
      <c r="IS45" s="34"/>
      <c r="IT45" s="34"/>
      <c r="IU45" s="34"/>
      <c r="IV45" s="34"/>
      <c r="IW45" s="34"/>
      <c r="IX45" s="34"/>
      <c r="IY45" s="34"/>
      <c r="IZ45" s="34"/>
      <c r="JA45" s="34"/>
      <c r="JB45" s="34"/>
      <c r="JC45" s="34"/>
      <c r="JD45" s="34"/>
      <c r="JE45" s="34"/>
      <c r="JF45" s="34"/>
      <c r="JG45" s="34"/>
      <c r="JH45" s="34"/>
      <c r="JI45" s="34"/>
      <c r="JJ45" s="34"/>
      <c r="JK45" s="34"/>
      <c r="JL45" s="34"/>
      <c r="JM45" s="34"/>
      <c r="JN45" s="34"/>
      <c r="JO45" s="34"/>
      <c r="JP45" s="34"/>
      <c r="JQ45" s="34"/>
      <c r="JR45" s="34"/>
      <c r="JS45" s="34"/>
      <c r="JT45" s="34"/>
      <c r="JU45" s="34"/>
      <c r="JV45" s="34"/>
      <c r="JW45" s="34"/>
      <c r="JX45" s="34"/>
      <c r="JY45" s="34"/>
      <c r="JZ45" s="34"/>
      <c r="KA45" s="34"/>
      <c r="KB45" s="34"/>
      <c r="KC45" s="34"/>
      <c r="KD45" s="34"/>
      <c r="KE45" s="34"/>
      <c r="KF45" s="34"/>
      <c r="KG45" s="34"/>
      <c r="KH45" s="34"/>
      <c r="KI45" s="34"/>
      <c r="KJ45" s="34"/>
      <c r="KK45" s="34"/>
      <c r="KL45" s="34"/>
      <c r="KM45" s="34"/>
      <c r="KN45" s="34"/>
      <c r="KO45" s="34"/>
      <c r="KP45" s="34"/>
      <c r="KQ45" s="34"/>
      <c r="KR45" s="34"/>
      <c r="KS45" s="34"/>
      <c r="KT45" s="34"/>
      <c r="KU45" s="34"/>
      <c r="KV45" s="34"/>
      <c r="KW45" s="34"/>
      <c r="KX45" s="34"/>
      <c r="KY45" s="34"/>
      <c r="KZ45" s="34"/>
      <c r="LA45" s="34"/>
      <c r="LB45" s="34"/>
      <c r="LC45" s="34"/>
      <c r="LD45" s="34"/>
      <c r="LE45" s="34"/>
      <c r="LF45" s="34"/>
      <c r="LG45" s="34"/>
      <c r="LH45" s="34"/>
      <c r="LI45" s="34"/>
      <c r="LJ45" s="34"/>
      <c r="LK45" s="34"/>
      <c r="LL45" s="34"/>
      <c r="LM45" s="34"/>
      <c r="LN45" s="34"/>
      <c r="LO45" s="34"/>
      <c r="LP45" s="34"/>
      <c r="LQ45" s="34"/>
      <c r="LR45" s="34"/>
      <c r="LS45" s="34"/>
      <c r="LT45" s="34"/>
      <c r="LU45" s="34"/>
      <c r="LV45" s="34"/>
      <c r="LW45" s="34"/>
      <c r="LX45" s="34"/>
      <c r="LY45" s="34"/>
      <c r="LZ45" s="34"/>
      <c r="MA45" s="34"/>
      <c r="MB45" s="34"/>
      <c r="MC45" s="34"/>
      <c r="MD45" s="34"/>
      <c r="ME45" s="34"/>
      <c r="MF45" s="34"/>
      <c r="MG45" s="34"/>
      <c r="MH45" s="34"/>
      <c r="MI45" s="34"/>
      <c r="MJ45" s="34"/>
      <c r="MK45" s="34"/>
      <c r="ML45" s="34"/>
      <c r="MM45" s="34"/>
      <c r="MN45" s="34"/>
      <c r="MO45" s="34"/>
      <c r="MP45" s="34"/>
      <c r="MQ45" s="34"/>
      <c r="MR45" s="34"/>
      <c r="MS45" s="34"/>
      <c r="MT45" s="34"/>
      <c r="MU45" s="34"/>
      <c r="MV45" s="34"/>
      <c r="MW45" s="34"/>
      <c r="MX45" s="34"/>
      <c r="MY45" s="34"/>
      <c r="MZ45" s="34"/>
      <c r="NA45" s="34"/>
      <c r="NB45" s="34"/>
      <c r="NC45" s="34"/>
      <c r="ND45" s="34"/>
      <c r="NE45" s="34"/>
      <c r="NF45" s="34"/>
      <c r="NG45" s="34"/>
      <c r="NH45" s="34"/>
      <c r="NI45" s="34"/>
      <c r="NJ45" s="34"/>
      <c r="NK45" s="34"/>
      <c r="NL45" s="34"/>
      <c r="NM45" s="34"/>
      <c r="NN45" s="34"/>
      <c r="NO45" s="34"/>
      <c r="NP45" s="34"/>
      <c r="NQ45" s="34"/>
      <c r="NR45" s="34"/>
      <c r="NS45" s="34"/>
      <c r="NT45" s="34"/>
      <c r="NU45" s="34"/>
      <c r="NV45" s="34"/>
      <c r="NW45" s="34"/>
      <c r="NX45" s="34"/>
      <c r="NY45" s="34"/>
      <c r="NZ45" s="34"/>
      <c r="OA45" s="34"/>
      <c r="OB45" s="34"/>
      <c r="OC45" s="34"/>
      <c r="OD45" s="34"/>
      <c r="OE45" s="34"/>
      <c r="OF45" s="34"/>
      <c r="OG45" s="34"/>
      <c r="OH45" s="34"/>
      <c r="OI45" s="34"/>
      <c r="OJ45" s="34"/>
      <c r="OK45" s="34"/>
      <c r="OL45" s="34"/>
      <c r="OM45" s="34"/>
      <c r="ON45" s="34"/>
      <c r="OO45" s="34"/>
      <c r="OP45" s="34"/>
      <c r="OQ45" s="34"/>
      <c r="OR45" s="34"/>
      <c r="OS45" s="34"/>
      <c r="OT45" s="34"/>
      <c r="OU45" s="34"/>
      <c r="OV45" s="34"/>
      <c r="OW45" s="34"/>
      <c r="OX45" s="34"/>
      <c r="OY45" s="34"/>
      <c r="OZ45" s="34"/>
      <c r="PA45" s="34"/>
      <c r="PB45" s="34"/>
      <c r="PC45" s="34"/>
      <c r="PD45" s="34"/>
      <c r="PE45" s="34"/>
      <c r="PF45" s="34"/>
      <c r="PG45" s="34"/>
      <c r="PH45" s="34"/>
      <c r="PI45" s="34"/>
      <c r="PJ45" s="34"/>
      <c r="PK45" s="34"/>
      <c r="PL45" s="34"/>
      <c r="PM45" s="34"/>
      <c r="PN45" s="34"/>
      <c r="PO45" s="34"/>
      <c r="PP45" s="34"/>
      <c r="PQ45" s="34"/>
      <c r="PR45" s="34"/>
      <c r="PS45" s="34"/>
      <c r="PT45" s="34"/>
      <c r="PU45" s="34"/>
      <c r="PV45" s="34"/>
      <c r="PW45" s="34"/>
      <c r="PX45" s="34"/>
      <c r="PY45" s="34"/>
      <c r="PZ45" s="34"/>
      <c r="QA45" s="34"/>
      <c r="QB45" s="34"/>
      <c r="QC45" s="34"/>
      <c r="QD45" s="34"/>
      <c r="QE45" s="34"/>
      <c r="QF45" s="34"/>
      <c r="QG45" s="34"/>
      <c r="QH45" s="34"/>
      <c r="QI45" s="34"/>
      <c r="QJ45" s="34"/>
      <c r="QK45" s="34"/>
      <c r="QL45" s="34"/>
      <c r="QM45" s="34"/>
      <c r="QN45" s="34"/>
      <c r="QO45" s="34"/>
      <c r="QP45" s="34"/>
      <c r="QQ45" s="34"/>
      <c r="QR45" s="34"/>
      <c r="QS45" s="34"/>
      <c r="QT45" s="34"/>
      <c r="QU45" s="34"/>
      <c r="QV45" s="34"/>
      <c r="QW45" s="34"/>
      <c r="QX45" s="34"/>
      <c r="QY45" s="34"/>
      <c r="QZ45" s="34"/>
      <c r="RA45" s="34"/>
      <c r="RB45" s="34"/>
      <c r="RC45" s="34"/>
      <c r="RD45" s="34"/>
      <c r="RE45" s="34"/>
      <c r="RF45" s="34"/>
      <c r="RG45" s="34"/>
      <c r="RH45" s="34"/>
      <c r="RI45" s="34"/>
      <c r="RJ45" s="34"/>
      <c r="RK45" s="34"/>
      <c r="RL45" s="34"/>
      <c r="RM45" s="34"/>
      <c r="RN45" s="34"/>
      <c r="RO45" s="34"/>
      <c r="RP45" s="34"/>
      <c r="RQ45" s="34"/>
      <c r="RR45" s="34"/>
      <c r="RS45" s="34"/>
      <c r="RT45" s="34"/>
      <c r="RU45" s="34"/>
      <c r="RV45" s="34"/>
      <c r="RW45" s="34"/>
      <c r="RX45" s="34"/>
      <c r="RY45" s="34"/>
      <c r="RZ45" s="34"/>
      <c r="SA45" s="34"/>
      <c r="SB45" s="34"/>
      <c r="SC45" s="34"/>
      <c r="SD45" s="34"/>
      <c r="SE45" s="34"/>
      <c r="SF45" s="34"/>
      <c r="SG45" s="34"/>
      <c r="SH45" s="34"/>
      <c r="SI45" s="34"/>
      <c r="SJ45" s="34"/>
      <c r="SK45" s="34"/>
      <c r="SL45" s="34"/>
      <c r="SM45" s="34"/>
      <c r="SN45" s="34"/>
      <c r="SO45" s="34"/>
      <c r="SP45" s="34"/>
      <c r="SQ45" s="34"/>
      <c r="SR45" s="34"/>
      <c r="SS45" s="34"/>
      <c r="ST45" s="34"/>
      <c r="SU45" s="34"/>
      <c r="SV45" s="34"/>
      <c r="SW45" s="34"/>
      <c r="SX45" s="34"/>
      <c r="SY45" s="34"/>
      <c r="SZ45" s="34"/>
      <c r="TA45" s="34"/>
      <c r="TB45" s="34"/>
      <c r="TC45" s="34"/>
      <c r="TD45" s="34"/>
      <c r="TE45" s="34"/>
      <c r="TF45" s="34"/>
      <c r="TG45" s="34"/>
      <c r="TH45" s="34"/>
      <c r="TI45" s="34"/>
      <c r="TJ45" s="34"/>
      <c r="TK45" s="34"/>
      <c r="TL45" s="34"/>
      <c r="TM45" s="34"/>
      <c r="TN45" s="34"/>
      <c r="TO45" s="34"/>
      <c r="TP45" s="34"/>
      <c r="TQ45" s="34"/>
      <c r="TR45" s="34"/>
      <c r="TS45" s="34"/>
      <c r="TT45" s="34"/>
      <c r="TU45" s="34"/>
      <c r="TV45" s="34"/>
      <c r="TW45" s="34"/>
      <c r="TX45" s="34"/>
      <c r="TY45" s="34"/>
      <c r="TZ45" s="34"/>
      <c r="UA45" s="34"/>
      <c r="UB45" s="34"/>
      <c r="UC45" s="34"/>
      <c r="UD45" s="34"/>
      <c r="UE45" s="34"/>
      <c r="UF45" s="34"/>
      <c r="UG45" s="34"/>
      <c r="UH45" s="34"/>
      <c r="UI45" s="34"/>
      <c r="UJ45" s="34"/>
      <c r="UK45" s="34"/>
      <c r="UL45" s="34"/>
      <c r="UM45" s="34"/>
      <c r="UN45" s="34"/>
      <c r="UO45" s="34"/>
      <c r="UP45" s="34"/>
      <c r="UQ45" s="34"/>
      <c r="UR45" s="34"/>
      <c r="US45" s="34"/>
      <c r="UT45" s="34"/>
      <c r="UU45" s="34"/>
      <c r="UV45" s="34"/>
      <c r="UW45" s="34"/>
      <c r="UX45" s="34"/>
      <c r="UY45" s="34"/>
      <c r="UZ45" s="34"/>
      <c r="VA45" s="34"/>
      <c r="VB45" s="34"/>
      <c r="VC45" s="34"/>
      <c r="VD45" s="34"/>
      <c r="VE45" s="34"/>
      <c r="VF45" s="34"/>
      <c r="VG45" s="34"/>
      <c r="VH45" s="34"/>
      <c r="VI45" s="34"/>
      <c r="VJ45" s="34"/>
      <c r="VK45" s="34"/>
      <c r="VL45" s="34"/>
      <c r="VM45" s="34"/>
      <c r="VN45" s="34"/>
      <c r="VO45" s="34"/>
      <c r="VP45" s="34"/>
      <c r="VQ45" s="34"/>
      <c r="VR45" s="34"/>
      <c r="VS45" s="34"/>
      <c r="VT45" s="34"/>
      <c r="VU45" s="34"/>
      <c r="VV45" s="34"/>
      <c r="VW45" s="34"/>
      <c r="VX45" s="34"/>
      <c r="VY45" s="34"/>
      <c r="VZ45" s="34"/>
      <c r="WA45" s="34"/>
      <c r="WB45" s="34"/>
      <c r="WC45" s="34"/>
      <c r="WD45" s="34"/>
      <c r="WE45" s="34"/>
      <c r="WF45" s="34"/>
      <c r="WG45" s="34"/>
      <c r="WH45" s="34"/>
      <c r="WI45" s="34"/>
      <c r="WJ45" s="34"/>
      <c r="WK45" s="34"/>
      <c r="WL45" s="34"/>
      <c r="WM45" s="34"/>
      <c r="WN45" s="34"/>
      <c r="WO45" s="34"/>
      <c r="WP45" s="34"/>
      <c r="WQ45" s="34"/>
      <c r="WR45" s="34"/>
      <c r="WS45" s="34"/>
      <c r="WT45" s="34"/>
      <c r="WU45" s="34"/>
      <c r="WV45" s="34"/>
      <c r="WW45" s="34"/>
      <c r="WX45" s="34"/>
      <c r="WY45" s="34"/>
      <c r="WZ45" s="34"/>
      <c r="XA45" s="34"/>
      <c r="XB45" s="34"/>
      <c r="XC45" s="34"/>
      <c r="XD45" s="34"/>
      <c r="XE45" s="34"/>
      <c r="XF45" s="34"/>
      <c r="XG45" s="34"/>
      <c r="XH45" s="34"/>
      <c r="XI45" s="34"/>
      <c r="XJ45" s="34"/>
      <c r="XK45" s="34"/>
      <c r="XL45" s="34"/>
      <c r="XM45" s="34"/>
      <c r="XN45" s="34"/>
      <c r="XO45" s="34"/>
      <c r="XP45" s="34"/>
      <c r="XQ45" s="34"/>
      <c r="XR45" s="34"/>
      <c r="XS45" s="34"/>
      <c r="XT45" s="34"/>
      <c r="XU45" s="34"/>
      <c r="XV45" s="34"/>
      <c r="XW45" s="34"/>
      <c r="XX45" s="34"/>
      <c r="XY45" s="34"/>
      <c r="XZ45" s="34"/>
      <c r="YA45" s="34"/>
      <c r="YB45" s="34"/>
      <c r="YC45" s="34"/>
      <c r="YD45" s="34"/>
      <c r="YE45" s="34"/>
      <c r="YF45" s="34"/>
      <c r="YG45" s="34"/>
      <c r="YH45" s="34"/>
      <c r="YI45" s="34"/>
      <c r="YJ45" s="34"/>
      <c r="YK45" s="34"/>
      <c r="YL45" s="34"/>
      <c r="YM45" s="34"/>
      <c r="YN45" s="34"/>
      <c r="YO45" s="34"/>
      <c r="YP45" s="34"/>
      <c r="YQ45" s="34"/>
      <c r="YR45" s="34"/>
      <c r="YS45" s="34"/>
      <c r="YT45" s="34"/>
      <c r="YU45" s="34"/>
      <c r="YV45" s="34"/>
      <c r="YW45" s="34"/>
      <c r="YX45" s="34"/>
      <c r="YY45" s="34"/>
      <c r="YZ45" s="34"/>
      <c r="ZA45" s="34"/>
      <c r="ZB45" s="34"/>
      <c r="ZC45" s="34"/>
      <c r="ZD45" s="34"/>
      <c r="ZE45" s="34"/>
      <c r="ZF45" s="34"/>
      <c r="ZG45" s="34"/>
      <c r="ZH45" s="34"/>
      <c r="ZI45" s="34"/>
      <c r="ZJ45" s="34"/>
      <c r="ZK45" s="34"/>
      <c r="ZL45" s="34"/>
      <c r="ZM45" s="34"/>
      <c r="ZN45" s="34"/>
      <c r="ZO45" s="34"/>
      <c r="ZP45" s="34"/>
      <c r="ZQ45" s="34"/>
      <c r="ZR45" s="34"/>
      <c r="ZS45" s="34"/>
      <c r="ZT45" s="34"/>
      <c r="ZU45" s="34"/>
      <c r="ZV45" s="34"/>
      <c r="ZW45" s="34"/>
      <c r="ZX45" s="34"/>
      <c r="ZY45" s="34"/>
      <c r="ZZ45" s="34"/>
      <c r="AAA45" s="34"/>
      <c r="AAB45" s="34"/>
      <c r="AAC45" s="34"/>
      <c r="AAD45" s="34"/>
      <c r="AAE45" s="34"/>
      <c r="AAF45" s="34"/>
      <c r="AAG45" s="34"/>
      <c r="AAH45" s="34"/>
      <c r="AAI45" s="34"/>
      <c r="AAJ45" s="34"/>
      <c r="AAK45" s="34"/>
      <c r="AAL45" s="34"/>
      <c r="AAM45" s="34"/>
      <c r="AAN45" s="34"/>
      <c r="AAO45" s="34"/>
      <c r="AAP45" s="34"/>
      <c r="AAQ45" s="34"/>
      <c r="AAR45" s="34"/>
      <c r="AAS45" s="34"/>
      <c r="AAT45" s="34"/>
      <c r="AAU45" s="34"/>
      <c r="AAV45" s="34"/>
      <c r="AAW45" s="34"/>
      <c r="AAX45" s="34"/>
      <c r="AAY45" s="34"/>
      <c r="AAZ45" s="34"/>
      <c r="ABA45" s="34"/>
      <c r="ABB45" s="34"/>
      <c r="ABC45" s="34"/>
      <c r="ABD45" s="34"/>
      <c r="ABE45" s="34"/>
      <c r="ABF45" s="34"/>
      <c r="ABG45" s="34"/>
      <c r="ABH45" s="34"/>
      <c r="ABI45" s="34"/>
      <c r="ABJ45" s="34"/>
      <c r="ABK45" s="34"/>
      <c r="ABL45" s="34"/>
      <c r="ABM45" s="34"/>
      <c r="ABN45" s="34"/>
      <c r="ABO45" s="34"/>
      <c r="ABP45" s="34"/>
      <c r="ABQ45" s="34"/>
      <c r="ABR45" s="34"/>
      <c r="ABS45" s="34"/>
      <c r="ABT45" s="34"/>
      <c r="ABU45" s="34"/>
      <c r="ABV45" s="34"/>
      <c r="ABW45" s="34"/>
      <c r="ABX45" s="34"/>
      <c r="ABY45" s="34"/>
      <c r="ABZ45" s="34"/>
      <c r="ACA45" s="34"/>
      <c r="ACB45" s="34"/>
      <c r="ACC45" s="34"/>
      <c r="ACD45" s="34"/>
      <c r="ACE45" s="34"/>
      <c r="ACF45" s="34"/>
      <c r="ACG45" s="34"/>
      <c r="ACH45" s="34"/>
      <c r="ACI45" s="34"/>
      <c r="ACJ45" s="34"/>
      <c r="ACK45" s="34"/>
      <c r="ACL45" s="34"/>
      <c r="ACM45" s="34"/>
      <c r="ACN45" s="34"/>
      <c r="ACO45" s="34"/>
      <c r="ACP45" s="34"/>
      <c r="ACQ45" s="34"/>
      <c r="ACR45" s="34"/>
      <c r="ACS45" s="34"/>
      <c r="ACT45" s="34"/>
      <c r="ACU45" s="34"/>
      <c r="ACV45" s="34"/>
      <c r="ACW45" s="34"/>
      <c r="ACX45" s="34"/>
      <c r="ACY45" s="34"/>
      <c r="ACZ45" s="34"/>
      <c r="ADA45" s="34"/>
      <c r="ADB45" s="34"/>
      <c r="ADC45" s="34"/>
      <c r="ADD45" s="34"/>
      <c r="ADE45" s="34"/>
      <c r="ADF45" s="34"/>
      <c r="ADG45" s="34"/>
      <c r="ADH45" s="34"/>
      <c r="ADI45" s="34"/>
      <c r="ADJ45" s="34"/>
      <c r="ADK45" s="34"/>
      <c r="ADL45" s="34"/>
      <c r="ADM45" s="34"/>
      <c r="ADN45" s="34"/>
      <c r="ADO45" s="34"/>
      <c r="ADP45" s="34"/>
      <c r="ADQ45" s="34"/>
      <c r="ADR45" s="34"/>
      <c r="ADS45" s="34"/>
      <c r="ADT45" s="34"/>
      <c r="ADU45" s="34"/>
      <c r="ADV45" s="34"/>
      <c r="ADW45" s="34"/>
      <c r="ADX45" s="34"/>
      <c r="ADY45" s="34"/>
      <c r="ADZ45" s="34"/>
      <c r="AEA45" s="34"/>
      <c r="AEB45" s="34"/>
      <c r="AEC45" s="34"/>
      <c r="AED45" s="34"/>
      <c r="AEE45" s="34"/>
      <c r="AEF45" s="34"/>
      <c r="AEG45" s="34"/>
      <c r="AEH45" s="34"/>
      <c r="AEI45" s="34"/>
      <c r="AEJ45" s="34"/>
      <c r="AEK45" s="34"/>
      <c r="AEL45" s="34"/>
      <c r="AEM45" s="34"/>
      <c r="AEN45" s="34"/>
      <c r="AEO45" s="34"/>
      <c r="AEP45" s="34"/>
      <c r="AEQ45" s="34"/>
      <c r="AER45" s="34"/>
      <c r="AES45" s="34"/>
      <c r="AET45" s="34"/>
      <c r="AEU45" s="34"/>
      <c r="AEV45" s="34"/>
      <c r="AEW45" s="34"/>
      <c r="AEX45" s="34"/>
      <c r="AEY45" s="34"/>
      <c r="AEZ45" s="34"/>
      <c r="AFA45" s="34"/>
      <c r="AFB45" s="34"/>
      <c r="AFC45" s="34"/>
      <c r="AFD45" s="34"/>
      <c r="AFE45" s="34"/>
      <c r="AFF45" s="34"/>
      <c r="AFG45" s="34"/>
      <c r="AFH45" s="34"/>
      <c r="AFI45" s="34"/>
      <c r="AFJ45" s="34"/>
      <c r="AFK45" s="34"/>
      <c r="AFL45" s="34"/>
      <c r="AFM45" s="34"/>
      <c r="AFN45" s="34"/>
      <c r="AFO45" s="34"/>
      <c r="AFP45" s="34"/>
      <c r="AFQ45" s="34"/>
      <c r="AFR45" s="34"/>
      <c r="AFS45" s="34"/>
      <c r="AFT45" s="34"/>
      <c r="AFU45" s="34"/>
      <c r="AFV45" s="34"/>
      <c r="AFW45" s="34"/>
      <c r="AFX45" s="34"/>
      <c r="AFY45" s="34"/>
      <c r="AFZ45" s="34"/>
      <c r="AGA45" s="34"/>
      <c r="AGB45" s="34"/>
      <c r="AGC45" s="34"/>
      <c r="AGD45" s="34"/>
      <c r="AGE45" s="34"/>
      <c r="AGF45" s="34"/>
      <c r="AGG45" s="34"/>
      <c r="AGH45" s="34"/>
      <c r="AGI45" s="34"/>
      <c r="AGJ45" s="34"/>
      <c r="AGK45" s="34"/>
      <c r="AGL45" s="34"/>
      <c r="AGM45" s="34"/>
      <c r="AGN45" s="34"/>
      <c r="AGO45" s="34"/>
      <c r="AGP45" s="34"/>
      <c r="AGQ45" s="34"/>
      <c r="AGR45" s="34"/>
      <c r="AGS45" s="34"/>
      <c r="AGT45" s="34"/>
      <c r="AGU45" s="34"/>
      <c r="AGV45" s="34"/>
      <c r="AGW45" s="34"/>
      <c r="AGX45" s="34"/>
      <c r="AGY45" s="34"/>
      <c r="AGZ45" s="34"/>
      <c r="AHA45" s="34"/>
      <c r="AHB45" s="34"/>
      <c r="AHC45" s="34"/>
      <c r="AHD45" s="34"/>
      <c r="AHE45" s="34"/>
      <c r="AHF45" s="34"/>
      <c r="AHG45" s="34"/>
      <c r="AHH45" s="34"/>
      <c r="AHI45" s="34"/>
      <c r="AHJ45" s="34"/>
      <c r="AHK45" s="34"/>
      <c r="AHL45" s="34"/>
      <c r="AHM45" s="34"/>
      <c r="AHN45" s="34"/>
      <c r="AHO45" s="34"/>
      <c r="AHP45" s="34"/>
      <c r="AHQ45" s="34"/>
      <c r="AHR45" s="34"/>
      <c r="AHS45" s="34"/>
      <c r="AHT45" s="34"/>
      <c r="AHU45" s="34"/>
      <c r="AHV45" s="34"/>
      <c r="AHW45" s="34"/>
      <c r="AHX45" s="34"/>
      <c r="AHY45" s="34"/>
      <c r="AHZ45" s="34"/>
      <c r="AIA45" s="34"/>
      <c r="AIB45" s="34"/>
      <c r="AIC45" s="34"/>
      <c r="AID45" s="34"/>
      <c r="AIE45" s="34"/>
      <c r="AIF45" s="34"/>
      <c r="AIG45" s="34"/>
      <c r="AIH45" s="34"/>
      <c r="AII45" s="34"/>
      <c r="AIJ45" s="34"/>
      <c r="AIK45" s="34"/>
      <c r="AIL45" s="34"/>
      <c r="AIM45" s="34"/>
      <c r="AIN45" s="34"/>
      <c r="AIO45" s="34"/>
      <c r="AIP45" s="34"/>
      <c r="AIQ45" s="34"/>
      <c r="AIR45" s="34"/>
      <c r="AIS45" s="34"/>
      <c r="AIT45" s="34"/>
      <c r="AIU45" s="34"/>
      <c r="AIV45" s="34"/>
      <c r="AIW45" s="34"/>
      <c r="AIX45" s="34"/>
      <c r="AIY45" s="34"/>
      <c r="AIZ45" s="34"/>
      <c r="AJA45" s="34"/>
      <c r="AJB45" s="34"/>
      <c r="AJC45" s="34"/>
      <c r="AJD45" s="34"/>
      <c r="AJE45" s="34"/>
      <c r="AJF45" s="34"/>
      <c r="AJG45" s="34"/>
      <c r="AJH45" s="34"/>
      <c r="AJI45" s="34"/>
      <c r="AJJ45" s="34"/>
      <c r="AJK45" s="34"/>
      <c r="AJL45" s="34"/>
      <c r="AJM45" s="34"/>
      <c r="AJN45" s="34"/>
      <c r="AJO45" s="34"/>
      <c r="AJP45" s="34"/>
      <c r="AJQ45" s="34"/>
      <c r="AJR45" s="34"/>
      <c r="AJS45" s="34"/>
      <c r="AJT45" s="34"/>
      <c r="AJU45" s="34"/>
      <c r="AJV45" s="34"/>
      <c r="AJW45" s="34"/>
      <c r="AJX45" s="34"/>
      <c r="AJY45" s="34"/>
      <c r="AJZ45" s="34"/>
      <c r="AKA45" s="34"/>
      <c r="AKB45" s="34"/>
      <c r="AKC45" s="34"/>
      <c r="AKD45" s="34"/>
      <c r="AKE45" s="34"/>
      <c r="AKF45" s="34"/>
      <c r="AKG45" s="34"/>
      <c r="AKH45" s="34"/>
      <c r="AKI45" s="34"/>
      <c r="AKJ45" s="34"/>
      <c r="AKK45" s="34"/>
      <c r="AKL45" s="34"/>
      <c r="AKM45" s="34"/>
      <c r="AKN45" s="34"/>
      <c r="AKO45" s="34"/>
      <c r="AKP45" s="34"/>
      <c r="AKQ45" s="34"/>
      <c r="AKR45" s="34"/>
      <c r="AKS45" s="34"/>
      <c r="AKT45" s="34"/>
      <c r="AKU45" s="34"/>
      <c r="AKV45" s="34"/>
      <c r="AKW45" s="34"/>
      <c r="AKX45" s="34"/>
      <c r="AKY45" s="34"/>
      <c r="AKZ45" s="34"/>
      <c r="ALA45" s="34"/>
      <c r="ALB45" s="34"/>
      <c r="ALC45" s="34"/>
      <c r="ALD45" s="34"/>
      <c r="ALE45" s="34"/>
      <c r="ALF45" s="34"/>
      <c r="ALG45" s="34"/>
      <c r="ALH45" s="34"/>
      <c r="ALI45" s="34"/>
      <c r="ALJ45" s="34"/>
      <c r="ALK45" s="34"/>
      <c r="ALL45" s="34"/>
      <c r="ALM45" s="34"/>
      <c r="ALN45" s="34"/>
      <c r="ALO45" s="34"/>
      <c r="ALP45" s="34"/>
      <c r="ALQ45" s="34"/>
      <c r="ALR45" s="34"/>
      <c r="ALS45" s="34"/>
      <c r="ALT45" s="34"/>
      <c r="ALU45" s="34"/>
      <c r="ALV45" s="34"/>
      <c r="ALW45" s="34"/>
      <c r="ALX45" s="34"/>
      <c r="ALY45" s="34"/>
      <c r="ALZ45" s="34"/>
      <c r="AMA45" s="34"/>
      <c r="AMB45" s="34"/>
      <c r="AMC45" s="34"/>
      <c r="AMD45" s="34"/>
      <c r="AME45" s="34"/>
      <c r="AMF45" s="34"/>
      <c r="AMG45" s="34"/>
      <c r="AMH45" s="34"/>
      <c r="AMI45" s="34"/>
      <c r="AMJ45" s="34"/>
      <c r="AMK45" s="34"/>
    </row>
    <row r="46" spans="1:1027" s="61" customFormat="1" ht="15.75" thickBot="1" x14ac:dyDescent="0.3">
      <c r="A46" s="19"/>
      <c r="B46" s="20"/>
      <c r="C46" s="19"/>
      <c r="D46" s="19"/>
      <c r="E46" s="19"/>
      <c r="F46" s="19"/>
      <c r="G46" s="48"/>
      <c r="H46" s="135"/>
      <c r="I46" s="136"/>
      <c r="J46" s="16"/>
      <c r="K46" s="16"/>
      <c r="L46" s="12"/>
      <c r="M46" s="34"/>
      <c r="N46" s="34"/>
      <c r="O46" s="34"/>
      <c r="P46" s="34"/>
      <c r="Q46" s="107"/>
      <c r="R46" s="34"/>
      <c r="S46" s="107"/>
      <c r="T46" s="107"/>
      <c r="U46" s="107"/>
      <c r="V46" s="112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  <c r="CC46" s="34"/>
      <c r="CD46" s="34"/>
      <c r="CE46" s="34"/>
      <c r="CF46" s="34"/>
      <c r="CG46" s="34"/>
      <c r="CH46" s="34"/>
      <c r="CI46" s="34"/>
      <c r="CJ46" s="34"/>
      <c r="CK46" s="34"/>
      <c r="CL46" s="34"/>
      <c r="CM46" s="34"/>
      <c r="CN46" s="34"/>
      <c r="CO46" s="34"/>
      <c r="CP46" s="34"/>
      <c r="CQ46" s="34"/>
      <c r="CR46" s="34"/>
      <c r="CS46" s="34"/>
      <c r="CT46" s="34"/>
      <c r="CU46" s="34"/>
      <c r="CV46" s="34"/>
      <c r="CW46" s="34"/>
      <c r="CX46" s="34"/>
      <c r="CY46" s="34"/>
      <c r="CZ46" s="34"/>
      <c r="DA46" s="34"/>
      <c r="DB46" s="34"/>
      <c r="DC46" s="34"/>
      <c r="DD46" s="34"/>
      <c r="DE46" s="34"/>
      <c r="DF46" s="34"/>
      <c r="DG46" s="34"/>
      <c r="DH46" s="34"/>
      <c r="DI46" s="34"/>
      <c r="DJ46" s="34"/>
      <c r="DK46" s="34"/>
      <c r="DL46" s="34"/>
      <c r="DM46" s="34"/>
      <c r="DN46" s="34"/>
      <c r="DO46" s="34"/>
      <c r="DP46" s="34"/>
      <c r="DQ46" s="34"/>
      <c r="DR46" s="34"/>
      <c r="DS46" s="34"/>
      <c r="DT46" s="34"/>
      <c r="DU46" s="34"/>
      <c r="DV46" s="34"/>
      <c r="DW46" s="34"/>
      <c r="DX46" s="34"/>
      <c r="DY46" s="34"/>
      <c r="DZ46" s="34"/>
      <c r="EA46" s="34"/>
      <c r="EB46" s="34"/>
      <c r="EC46" s="34"/>
      <c r="ED46" s="34"/>
      <c r="EE46" s="34"/>
      <c r="EF46" s="34"/>
      <c r="EG46" s="34"/>
      <c r="EH46" s="34"/>
      <c r="EI46" s="34"/>
      <c r="EJ46" s="34"/>
      <c r="EK46" s="34"/>
      <c r="EL46" s="34"/>
      <c r="EM46" s="34"/>
      <c r="EN46" s="34"/>
      <c r="EO46" s="34"/>
      <c r="EP46" s="34"/>
      <c r="EQ46" s="34"/>
      <c r="ER46" s="34"/>
      <c r="ES46" s="34"/>
      <c r="ET46" s="34"/>
      <c r="EU46" s="34"/>
      <c r="EV46" s="34"/>
      <c r="EW46" s="34"/>
      <c r="EX46" s="34"/>
      <c r="EY46" s="34"/>
      <c r="EZ46" s="34"/>
      <c r="FA46" s="34"/>
      <c r="FB46" s="34"/>
      <c r="FC46" s="34"/>
      <c r="FD46" s="34"/>
      <c r="FE46" s="34"/>
      <c r="FF46" s="34"/>
      <c r="FG46" s="34"/>
      <c r="FH46" s="34"/>
      <c r="FI46" s="34"/>
      <c r="FJ46" s="34"/>
      <c r="FK46" s="34"/>
      <c r="FL46" s="34"/>
      <c r="FM46" s="34"/>
      <c r="FN46" s="34"/>
      <c r="FO46" s="34"/>
      <c r="FP46" s="34"/>
      <c r="FQ46" s="34"/>
      <c r="FR46" s="34"/>
      <c r="FS46" s="34"/>
      <c r="FT46" s="34"/>
      <c r="FU46" s="34"/>
      <c r="FV46" s="34"/>
      <c r="FW46" s="34"/>
      <c r="FX46" s="34"/>
      <c r="FY46" s="34"/>
      <c r="FZ46" s="34"/>
      <c r="GA46" s="34"/>
      <c r="GB46" s="34"/>
      <c r="GC46" s="34"/>
      <c r="GD46" s="34"/>
      <c r="GE46" s="34"/>
      <c r="GF46" s="34"/>
      <c r="GG46" s="34"/>
      <c r="GH46" s="34"/>
      <c r="GI46" s="34"/>
      <c r="GJ46" s="34"/>
      <c r="GK46" s="34"/>
      <c r="GL46" s="34"/>
      <c r="GM46" s="34"/>
      <c r="GN46" s="34"/>
      <c r="GO46" s="34"/>
      <c r="GP46" s="34"/>
      <c r="GQ46" s="34"/>
      <c r="GR46" s="34"/>
      <c r="GS46" s="34"/>
      <c r="GT46" s="34"/>
      <c r="GU46" s="34"/>
      <c r="GV46" s="34"/>
      <c r="GW46" s="34"/>
      <c r="GX46" s="34"/>
      <c r="GY46" s="34"/>
      <c r="GZ46" s="34"/>
      <c r="HA46" s="34"/>
      <c r="HB46" s="34"/>
      <c r="HC46" s="34"/>
      <c r="HD46" s="34"/>
      <c r="HE46" s="34"/>
      <c r="HF46" s="34"/>
      <c r="HG46" s="34"/>
      <c r="HH46" s="34"/>
      <c r="HI46" s="34"/>
      <c r="HJ46" s="34"/>
      <c r="HK46" s="34"/>
      <c r="HL46" s="34"/>
      <c r="HM46" s="34"/>
      <c r="HN46" s="34"/>
      <c r="HO46" s="34"/>
      <c r="HP46" s="34"/>
      <c r="HQ46" s="34"/>
      <c r="HR46" s="34"/>
      <c r="HS46" s="34"/>
      <c r="HT46" s="34"/>
      <c r="HU46" s="34"/>
      <c r="HV46" s="34"/>
      <c r="HW46" s="34"/>
      <c r="HX46" s="34"/>
      <c r="HY46" s="34"/>
      <c r="HZ46" s="34"/>
      <c r="IA46" s="34"/>
      <c r="IB46" s="34"/>
      <c r="IC46" s="34"/>
      <c r="ID46" s="34"/>
      <c r="IE46" s="34"/>
      <c r="IF46" s="34"/>
      <c r="IG46" s="34"/>
      <c r="IH46" s="34"/>
      <c r="II46" s="34"/>
      <c r="IJ46" s="34"/>
      <c r="IK46" s="34"/>
      <c r="IL46" s="34"/>
      <c r="IM46" s="34"/>
      <c r="IN46" s="34"/>
      <c r="IO46" s="34"/>
      <c r="IP46" s="34"/>
      <c r="IQ46" s="34"/>
      <c r="IR46" s="34"/>
      <c r="IS46" s="34"/>
      <c r="IT46" s="34"/>
      <c r="IU46" s="34"/>
      <c r="IV46" s="34"/>
      <c r="IW46" s="34"/>
      <c r="IX46" s="34"/>
      <c r="IY46" s="34"/>
      <c r="IZ46" s="34"/>
      <c r="JA46" s="34"/>
      <c r="JB46" s="34"/>
      <c r="JC46" s="34"/>
      <c r="JD46" s="34"/>
      <c r="JE46" s="34"/>
      <c r="JF46" s="34"/>
      <c r="JG46" s="34"/>
      <c r="JH46" s="34"/>
      <c r="JI46" s="34"/>
      <c r="JJ46" s="34"/>
      <c r="JK46" s="34"/>
      <c r="JL46" s="34"/>
      <c r="JM46" s="34"/>
      <c r="JN46" s="34"/>
      <c r="JO46" s="34"/>
      <c r="JP46" s="34"/>
      <c r="JQ46" s="34"/>
      <c r="JR46" s="34"/>
      <c r="JS46" s="34"/>
      <c r="JT46" s="34"/>
      <c r="JU46" s="34"/>
      <c r="JV46" s="34"/>
      <c r="JW46" s="34"/>
      <c r="JX46" s="34"/>
      <c r="JY46" s="34"/>
      <c r="JZ46" s="34"/>
      <c r="KA46" s="34"/>
      <c r="KB46" s="34"/>
      <c r="KC46" s="34"/>
      <c r="KD46" s="34"/>
      <c r="KE46" s="34"/>
      <c r="KF46" s="34"/>
      <c r="KG46" s="34"/>
      <c r="KH46" s="34"/>
      <c r="KI46" s="34"/>
      <c r="KJ46" s="34"/>
      <c r="KK46" s="34"/>
      <c r="KL46" s="34"/>
      <c r="KM46" s="34"/>
      <c r="KN46" s="34"/>
      <c r="KO46" s="34"/>
      <c r="KP46" s="34"/>
      <c r="KQ46" s="34"/>
      <c r="KR46" s="34"/>
      <c r="KS46" s="34"/>
      <c r="KT46" s="34"/>
      <c r="KU46" s="34"/>
      <c r="KV46" s="34"/>
      <c r="KW46" s="34"/>
      <c r="KX46" s="34"/>
      <c r="KY46" s="34"/>
      <c r="KZ46" s="34"/>
      <c r="LA46" s="34"/>
      <c r="LB46" s="34"/>
      <c r="LC46" s="34"/>
      <c r="LD46" s="34"/>
      <c r="LE46" s="34"/>
      <c r="LF46" s="34"/>
      <c r="LG46" s="34"/>
      <c r="LH46" s="34"/>
      <c r="LI46" s="34"/>
      <c r="LJ46" s="34"/>
      <c r="LK46" s="34"/>
      <c r="LL46" s="34"/>
      <c r="LM46" s="34"/>
      <c r="LN46" s="34"/>
      <c r="LO46" s="34"/>
      <c r="LP46" s="34"/>
      <c r="LQ46" s="34"/>
      <c r="LR46" s="34"/>
      <c r="LS46" s="34"/>
      <c r="LT46" s="34"/>
      <c r="LU46" s="34"/>
      <c r="LV46" s="34"/>
      <c r="LW46" s="34"/>
      <c r="LX46" s="34"/>
      <c r="LY46" s="34"/>
      <c r="LZ46" s="34"/>
      <c r="MA46" s="34"/>
      <c r="MB46" s="34"/>
      <c r="MC46" s="34"/>
      <c r="MD46" s="34"/>
      <c r="ME46" s="34"/>
      <c r="MF46" s="34"/>
      <c r="MG46" s="34"/>
      <c r="MH46" s="34"/>
      <c r="MI46" s="34"/>
      <c r="MJ46" s="34"/>
      <c r="MK46" s="34"/>
      <c r="ML46" s="34"/>
      <c r="MM46" s="34"/>
      <c r="MN46" s="34"/>
      <c r="MO46" s="34"/>
      <c r="MP46" s="34"/>
      <c r="MQ46" s="34"/>
      <c r="MR46" s="34"/>
      <c r="MS46" s="34"/>
      <c r="MT46" s="34"/>
      <c r="MU46" s="34"/>
      <c r="MV46" s="34"/>
      <c r="MW46" s="34"/>
      <c r="MX46" s="34"/>
      <c r="MY46" s="34"/>
      <c r="MZ46" s="34"/>
      <c r="NA46" s="34"/>
      <c r="NB46" s="34"/>
      <c r="NC46" s="34"/>
      <c r="ND46" s="34"/>
      <c r="NE46" s="34"/>
      <c r="NF46" s="34"/>
      <c r="NG46" s="34"/>
      <c r="NH46" s="34"/>
      <c r="NI46" s="34"/>
      <c r="NJ46" s="34"/>
      <c r="NK46" s="34"/>
      <c r="NL46" s="34"/>
      <c r="NM46" s="34"/>
      <c r="NN46" s="34"/>
      <c r="NO46" s="34"/>
      <c r="NP46" s="34"/>
      <c r="NQ46" s="34"/>
      <c r="NR46" s="34"/>
      <c r="NS46" s="34"/>
      <c r="NT46" s="34"/>
      <c r="NU46" s="34"/>
      <c r="NV46" s="34"/>
      <c r="NW46" s="34"/>
      <c r="NX46" s="34"/>
      <c r="NY46" s="34"/>
      <c r="NZ46" s="34"/>
      <c r="OA46" s="34"/>
      <c r="OB46" s="34"/>
      <c r="OC46" s="34"/>
      <c r="OD46" s="34"/>
      <c r="OE46" s="34"/>
      <c r="OF46" s="34"/>
      <c r="OG46" s="34"/>
      <c r="OH46" s="34"/>
      <c r="OI46" s="34"/>
      <c r="OJ46" s="34"/>
      <c r="OK46" s="34"/>
      <c r="OL46" s="34"/>
      <c r="OM46" s="34"/>
      <c r="ON46" s="34"/>
      <c r="OO46" s="34"/>
      <c r="OP46" s="34"/>
      <c r="OQ46" s="34"/>
      <c r="OR46" s="34"/>
      <c r="OS46" s="34"/>
      <c r="OT46" s="34"/>
      <c r="OU46" s="34"/>
      <c r="OV46" s="34"/>
      <c r="OW46" s="34"/>
      <c r="OX46" s="34"/>
      <c r="OY46" s="34"/>
      <c r="OZ46" s="34"/>
      <c r="PA46" s="34"/>
      <c r="PB46" s="34"/>
      <c r="PC46" s="34"/>
      <c r="PD46" s="34"/>
      <c r="PE46" s="34"/>
      <c r="PF46" s="34"/>
      <c r="PG46" s="34"/>
      <c r="PH46" s="34"/>
      <c r="PI46" s="34"/>
      <c r="PJ46" s="34"/>
      <c r="PK46" s="34"/>
      <c r="PL46" s="34"/>
      <c r="PM46" s="34"/>
      <c r="PN46" s="34"/>
      <c r="PO46" s="34"/>
      <c r="PP46" s="34"/>
      <c r="PQ46" s="34"/>
      <c r="PR46" s="34"/>
      <c r="PS46" s="34"/>
      <c r="PT46" s="34"/>
      <c r="PU46" s="34"/>
      <c r="PV46" s="34"/>
      <c r="PW46" s="34"/>
      <c r="PX46" s="34"/>
      <c r="PY46" s="34"/>
      <c r="PZ46" s="34"/>
      <c r="QA46" s="34"/>
      <c r="QB46" s="34"/>
      <c r="QC46" s="34"/>
      <c r="QD46" s="34"/>
      <c r="QE46" s="34"/>
      <c r="QF46" s="34"/>
      <c r="QG46" s="34"/>
      <c r="QH46" s="34"/>
      <c r="QI46" s="34"/>
      <c r="QJ46" s="34"/>
      <c r="QK46" s="34"/>
      <c r="QL46" s="34"/>
      <c r="QM46" s="34"/>
      <c r="QN46" s="34"/>
      <c r="QO46" s="34"/>
      <c r="QP46" s="34"/>
      <c r="QQ46" s="34"/>
      <c r="QR46" s="34"/>
      <c r="QS46" s="34"/>
      <c r="QT46" s="34"/>
      <c r="QU46" s="34"/>
      <c r="QV46" s="34"/>
      <c r="QW46" s="34"/>
      <c r="QX46" s="34"/>
      <c r="QY46" s="34"/>
      <c r="QZ46" s="34"/>
      <c r="RA46" s="34"/>
      <c r="RB46" s="34"/>
      <c r="RC46" s="34"/>
      <c r="RD46" s="34"/>
      <c r="RE46" s="34"/>
      <c r="RF46" s="34"/>
      <c r="RG46" s="34"/>
      <c r="RH46" s="34"/>
      <c r="RI46" s="34"/>
      <c r="RJ46" s="34"/>
      <c r="RK46" s="34"/>
      <c r="RL46" s="34"/>
      <c r="RM46" s="34"/>
      <c r="RN46" s="34"/>
      <c r="RO46" s="34"/>
      <c r="RP46" s="34"/>
      <c r="RQ46" s="34"/>
      <c r="RR46" s="34"/>
      <c r="RS46" s="34"/>
      <c r="RT46" s="34"/>
      <c r="RU46" s="34"/>
      <c r="RV46" s="34"/>
      <c r="RW46" s="34"/>
      <c r="RX46" s="34"/>
      <c r="RY46" s="34"/>
      <c r="RZ46" s="34"/>
      <c r="SA46" s="34"/>
      <c r="SB46" s="34"/>
      <c r="SC46" s="34"/>
      <c r="SD46" s="34"/>
      <c r="SE46" s="34"/>
      <c r="SF46" s="34"/>
      <c r="SG46" s="34"/>
      <c r="SH46" s="34"/>
      <c r="SI46" s="34"/>
      <c r="SJ46" s="34"/>
      <c r="SK46" s="34"/>
      <c r="SL46" s="34"/>
      <c r="SM46" s="34"/>
      <c r="SN46" s="34"/>
      <c r="SO46" s="34"/>
      <c r="SP46" s="34"/>
      <c r="SQ46" s="34"/>
      <c r="SR46" s="34"/>
      <c r="SS46" s="34"/>
      <c r="ST46" s="34"/>
      <c r="SU46" s="34"/>
      <c r="SV46" s="34"/>
      <c r="SW46" s="34"/>
      <c r="SX46" s="34"/>
      <c r="SY46" s="34"/>
      <c r="SZ46" s="34"/>
      <c r="TA46" s="34"/>
      <c r="TB46" s="34"/>
      <c r="TC46" s="34"/>
      <c r="TD46" s="34"/>
      <c r="TE46" s="34"/>
      <c r="TF46" s="34"/>
      <c r="TG46" s="34"/>
      <c r="TH46" s="34"/>
      <c r="TI46" s="34"/>
      <c r="TJ46" s="34"/>
      <c r="TK46" s="34"/>
      <c r="TL46" s="34"/>
      <c r="TM46" s="34"/>
      <c r="TN46" s="34"/>
      <c r="TO46" s="34"/>
      <c r="TP46" s="34"/>
      <c r="TQ46" s="34"/>
      <c r="TR46" s="34"/>
      <c r="TS46" s="34"/>
      <c r="TT46" s="34"/>
      <c r="TU46" s="34"/>
      <c r="TV46" s="34"/>
      <c r="TW46" s="34"/>
      <c r="TX46" s="34"/>
      <c r="TY46" s="34"/>
      <c r="TZ46" s="34"/>
      <c r="UA46" s="34"/>
      <c r="UB46" s="34"/>
      <c r="UC46" s="34"/>
      <c r="UD46" s="34"/>
      <c r="UE46" s="34"/>
      <c r="UF46" s="34"/>
      <c r="UG46" s="34"/>
      <c r="UH46" s="34"/>
      <c r="UI46" s="34"/>
      <c r="UJ46" s="34"/>
      <c r="UK46" s="34"/>
      <c r="UL46" s="34"/>
      <c r="UM46" s="34"/>
      <c r="UN46" s="34"/>
      <c r="UO46" s="34"/>
      <c r="UP46" s="34"/>
      <c r="UQ46" s="34"/>
      <c r="UR46" s="34"/>
      <c r="US46" s="34"/>
      <c r="UT46" s="34"/>
      <c r="UU46" s="34"/>
      <c r="UV46" s="34"/>
      <c r="UW46" s="34"/>
      <c r="UX46" s="34"/>
      <c r="UY46" s="34"/>
      <c r="UZ46" s="34"/>
      <c r="VA46" s="34"/>
      <c r="VB46" s="34"/>
      <c r="VC46" s="34"/>
      <c r="VD46" s="34"/>
      <c r="VE46" s="34"/>
      <c r="VF46" s="34"/>
      <c r="VG46" s="34"/>
      <c r="VH46" s="34"/>
      <c r="VI46" s="34"/>
      <c r="VJ46" s="34"/>
      <c r="VK46" s="34"/>
      <c r="VL46" s="34"/>
      <c r="VM46" s="34"/>
      <c r="VN46" s="34"/>
      <c r="VO46" s="34"/>
      <c r="VP46" s="34"/>
      <c r="VQ46" s="34"/>
      <c r="VR46" s="34"/>
      <c r="VS46" s="34"/>
      <c r="VT46" s="34"/>
      <c r="VU46" s="34"/>
      <c r="VV46" s="34"/>
      <c r="VW46" s="34"/>
      <c r="VX46" s="34"/>
      <c r="VY46" s="34"/>
      <c r="VZ46" s="34"/>
      <c r="WA46" s="34"/>
      <c r="WB46" s="34"/>
      <c r="WC46" s="34"/>
      <c r="WD46" s="34"/>
      <c r="WE46" s="34"/>
      <c r="WF46" s="34"/>
      <c r="WG46" s="34"/>
      <c r="WH46" s="34"/>
      <c r="WI46" s="34"/>
      <c r="WJ46" s="34"/>
      <c r="WK46" s="34"/>
      <c r="WL46" s="34"/>
      <c r="WM46" s="34"/>
      <c r="WN46" s="34"/>
      <c r="WO46" s="34"/>
      <c r="WP46" s="34"/>
      <c r="WQ46" s="34"/>
      <c r="WR46" s="34"/>
      <c r="WS46" s="34"/>
      <c r="WT46" s="34"/>
      <c r="WU46" s="34"/>
      <c r="WV46" s="34"/>
      <c r="WW46" s="34"/>
      <c r="WX46" s="34"/>
      <c r="WY46" s="34"/>
      <c r="WZ46" s="34"/>
      <c r="XA46" s="34"/>
      <c r="XB46" s="34"/>
      <c r="XC46" s="34"/>
      <c r="XD46" s="34"/>
      <c r="XE46" s="34"/>
      <c r="XF46" s="34"/>
      <c r="XG46" s="34"/>
      <c r="XH46" s="34"/>
      <c r="XI46" s="34"/>
      <c r="XJ46" s="34"/>
      <c r="XK46" s="34"/>
      <c r="XL46" s="34"/>
      <c r="XM46" s="34"/>
      <c r="XN46" s="34"/>
      <c r="XO46" s="34"/>
      <c r="XP46" s="34"/>
      <c r="XQ46" s="34"/>
      <c r="XR46" s="34"/>
      <c r="XS46" s="34"/>
      <c r="XT46" s="34"/>
      <c r="XU46" s="34"/>
      <c r="XV46" s="34"/>
      <c r="XW46" s="34"/>
      <c r="XX46" s="34"/>
      <c r="XY46" s="34"/>
      <c r="XZ46" s="34"/>
      <c r="YA46" s="34"/>
      <c r="YB46" s="34"/>
      <c r="YC46" s="34"/>
      <c r="YD46" s="34"/>
      <c r="YE46" s="34"/>
      <c r="YF46" s="34"/>
      <c r="YG46" s="34"/>
      <c r="YH46" s="34"/>
      <c r="YI46" s="34"/>
      <c r="YJ46" s="34"/>
      <c r="YK46" s="34"/>
      <c r="YL46" s="34"/>
      <c r="YM46" s="34"/>
      <c r="YN46" s="34"/>
      <c r="YO46" s="34"/>
      <c r="YP46" s="34"/>
      <c r="YQ46" s="34"/>
      <c r="YR46" s="34"/>
      <c r="YS46" s="34"/>
      <c r="YT46" s="34"/>
      <c r="YU46" s="34"/>
      <c r="YV46" s="34"/>
      <c r="YW46" s="34"/>
      <c r="YX46" s="34"/>
      <c r="YY46" s="34"/>
      <c r="YZ46" s="34"/>
      <c r="ZA46" s="34"/>
      <c r="ZB46" s="34"/>
      <c r="ZC46" s="34"/>
      <c r="ZD46" s="34"/>
      <c r="ZE46" s="34"/>
      <c r="ZF46" s="34"/>
      <c r="ZG46" s="34"/>
      <c r="ZH46" s="34"/>
      <c r="ZI46" s="34"/>
      <c r="ZJ46" s="34"/>
      <c r="ZK46" s="34"/>
      <c r="ZL46" s="34"/>
      <c r="ZM46" s="34"/>
      <c r="ZN46" s="34"/>
      <c r="ZO46" s="34"/>
      <c r="ZP46" s="34"/>
      <c r="ZQ46" s="34"/>
      <c r="ZR46" s="34"/>
      <c r="ZS46" s="34"/>
      <c r="ZT46" s="34"/>
      <c r="ZU46" s="34"/>
      <c r="ZV46" s="34"/>
      <c r="ZW46" s="34"/>
      <c r="ZX46" s="34"/>
      <c r="ZY46" s="34"/>
      <c r="ZZ46" s="34"/>
      <c r="AAA46" s="34"/>
      <c r="AAB46" s="34"/>
      <c r="AAC46" s="34"/>
      <c r="AAD46" s="34"/>
      <c r="AAE46" s="34"/>
      <c r="AAF46" s="34"/>
      <c r="AAG46" s="34"/>
      <c r="AAH46" s="34"/>
      <c r="AAI46" s="34"/>
      <c r="AAJ46" s="34"/>
      <c r="AAK46" s="34"/>
      <c r="AAL46" s="34"/>
      <c r="AAM46" s="34"/>
      <c r="AAN46" s="34"/>
      <c r="AAO46" s="34"/>
      <c r="AAP46" s="34"/>
      <c r="AAQ46" s="34"/>
      <c r="AAR46" s="34"/>
      <c r="AAS46" s="34"/>
      <c r="AAT46" s="34"/>
      <c r="AAU46" s="34"/>
      <c r="AAV46" s="34"/>
      <c r="AAW46" s="34"/>
      <c r="AAX46" s="34"/>
      <c r="AAY46" s="34"/>
      <c r="AAZ46" s="34"/>
      <c r="ABA46" s="34"/>
      <c r="ABB46" s="34"/>
      <c r="ABC46" s="34"/>
      <c r="ABD46" s="34"/>
      <c r="ABE46" s="34"/>
      <c r="ABF46" s="34"/>
      <c r="ABG46" s="34"/>
      <c r="ABH46" s="34"/>
      <c r="ABI46" s="34"/>
      <c r="ABJ46" s="34"/>
      <c r="ABK46" s="34"/>
      <c r="ABL46" s="34"/>
      <c r="ABM46" s="34"/>
      <c r="ABN46" s="34"/>
      <c r="ABO46" s="34"/>
      <c r="ABP46" s="34"/>
      <c r="ABQ46" s="34"/>
      <c r="ABR46" s="34"/>
      <c r="ABS46" s="34"/>
      <c r="ABT46" s="34"/>
      <c r="ABU46" s="34"/>
      <c r="ABV46" s="34"/>
      <c r="ABW46" s="34"/>
      <c r="ABX46" s="34"/>
      <c r="ABY46" s="34"/>
      <c r="ABZ46" s="34"/>
      <c r="ACA46" s="34"/>
      <c r="ACB46" s="34"/>
      <c r="ACC46" s="34"/>
      <c r="ACD46" s="34"/>
      <c r="ACE46" s="34"/>
      <c r="ACF46" s="34"/>
      <c r="ACG46" s="34"/>
      <c r="ACH46" s="34"/>
      <c r="ACI46" s="34"/>
      <c r="ACJ46" s="34"/>
      <c r="ACK46" s="34"/>
      <c r="ACL46" s="34"/>
      <c r="ACM46" s="34"/>
      <c r="ACN46" s="34"/>
      <c r="ACO46" s="34"/>
      <c r="ACP46" s="34"/>
      <c r="ACQ46" s="34"/>
      <c r="ACR46" s="34"/>
      <c r="ACS46" s="34"/>
      <c r="ACT46" s="34"/>
      <c r="ACU46" s="34"/>
      <c r="ACV46" s="34"/>
      <c r="ACW46" s="34"/>
      <c r="ACX46" s="34"/>
      <c r="ACY46" s="34"/>
      <c r="ACZ46" s="34"/>
      <c r="ADA46" s="34"/>
      <c r="ADB46" s="34"/>
      <c r="ADC46" s="34"/>
      <c r="ADD46" s="34"/>
      <c r="ADE46" s="34"/>
      <c r="ADF46" s="34"/>
      <c r="ADG46" s="34"/>
      <c r="ADH46" s="34"/>
      <c r="ADI46" s="34"/>
      <c r="ADJ46" s="34"/>
      <c r="ADK46" s="34"/>
      <c r="ADL46" s="34"/>
      <c r="ADM46" s="34"/>
      <c r="ADN46" s="34"/>
      <c r="ADO46" s="34"/>
      <c r="ADP46" s="34"/>
      <c r="ADQ46" s="34"/>
      <c r="ADR46" s="34"/>
      <c r="ADS46" s="34"/>
      <c r="ADT46" s="34"/>
      <c r="ADU46" s="34"/>
      <c r="ADV46" s="34"/>
      <c r="ADW46" s="34"/>
      <c r="ADX46" s="34"/>
      <c r="ADY46" s="34"/>
      <c r="ADZ46" s="34"/>
      <c r="AEA46" s="34"/>
      <c r="AEB46" s="34"/>
      <c r="AEC46" s="34"/>
      <c r="AED46" s="34"/>
      <c r="AEE46" s="34"/>
      <c r="AEF46" s="34"/>
      <c r="AEG46" s="34"/>
      <c r="AEH46" s="34"/>
      <c r="AEI46" s="34"/>
      <c r="AEJ46" s="34"/>
      <c r="AEK46" s="34"/>
      <c r="AEL46" s="34"/>
      <c r="AEM46" s="34"/>
      <c r="AEN46" s="34"/>
      <c r="AEO46" s="34"/>
      <c r="AEP46" s="34"/>
      <c r="AEQ46" s="34"/>
      <c r="AER46" s="34"/>
      <c r="AES46" s="34"/>
      <c r="AET46" s="34"/>
      <c r="AEU46" s="34"/>
      <c r="AEV46" s="34"/>
      <c r="AEW46" s="34"/>
      <c r="AEX46" s="34"/>
      <c r="AEY46" s="34"/>
      <c r="AEZ46" s="34"/>
      <c r="AFA46" s="34"/>
      <c r="AFB46" s="34"/>
      <c r="AFC46" s="34"/>
      <c r="AFD46" s="34"/>
      <c r="AFE46" s="34"/>
      <c r="AFF46" s="34"/>
      <c r="AFG46" s="34"/>
      <c r="AFH46" s="34"/>
      <c r="AFI46" s="34"/>
      <c r="AFJ46" s="34"/>
      <c r="AFK46" s="34"/>
      <c r="AFL46" s="34"/>
      <c r="AFM46" s="34"/>
      <c r="AFN46" s="34"/>
      <c r="AFO46" s="34"/>
      <c r="AFP46" s="34"/>
      <c r="AFQ46" s="34"/>
      <c r="AFR46" s="34"/>
      <c r="AFS46" s="34"/>
      <c r="AFT46" s="34"/>
      <c r="AFU46" s="34"/>
      <c r="AFV46" s="34"/>
      <c r="AFW46" s="34"/>
      <c r="AFX46" s="34"/>
      <c r="AFY46" s="34"/>
      <c r="AFZ46" s="34"/>
      <c r="AGA46" s="34"/>
      <c r="AGB46" s="34"/>
      <c r="AGC46" s="34"/>
      <c r="AGD46" s="34"/>
      <c r="AGE46" s="34"/>
      <c r="AGF46" s="34"/>
      <c r="AGG46" s="34"/>
      <c r="AGH46" s="34"/>
      <c r="AGI46" s="34"/>
      <c r="AGJ46" s="34"/>
      <c r="AGK46" s="34"/>
      <c r="AGL46" s="34"/>
      <c r="AGM46" s="34"/>
      <c r="AGN46" s="34"/>
      <c r="AGO46" s="34"/>
      <c r="AGP46" s="34"/>
      <c r="AGQ46" s="34"/>
      <c r="AGR46" s="34"/>
      <c r="AGS46" s="34"/>
      <c r="AGT46" s="34"/>
      <c r="AGU46" s="34"/>
      <c r="AGV46" s="34"/>
      <c r="AGW46" s="34"/>
      <c r="AGX46" s="34"/>
      <c r="AGY46" s="34"/>
      <c r="AGZ46" s="34"/>
      <c r="AHA46" s="34"/>
      <c r="AHB46" s="34"/>
      <c r="AHC46" s="34"/>
      <c r="AHD46" s="34"/>
      <c r="AHE46" s="34"/>
      <c r="AHF46" s="34"/>
      <c r="AHG46" s="34"/>
      <c r="AHH46" s="34"/>
      <c r="AHI46" s="34"/>
      <c r="AHJ46" s="34"/>
      <c r="AHK46" s="34"/>
      <c r="AHL46" s="34"/>
      <c r="AHM46" s="34"/>
      <c r="AHN46" s="34"/>
      <c r="AHO46" s="34"/>
      <c r="AHP46" s="34"/>
      <c r="AHQ46" s="34"/>
      <c r="AHR46" s="34"/>
      <c r="AHS46" s="34"/>
      <c r="AHT46" s="34"/>
      <c r="AHU46" s="34"/>
      <c r="AHV46" s="34"/>
      <c r="AHW46" s="34"/>
      <c r="AHX46" s="34"/>
      <c r="AHY46" s="34"/>
      <c r="AHZ46" s="34"/>
      <c r="AIA46" s="34"/>
      <c r="AIB46" s="34"/>
      <c r="AIC46" s="34"/>
      <c r="AID46" s="34"/>
      <c r="AIE46" s="34"/>
      <c r="AIF46" s="34"/>
      <c r="AIG46" s="34"/>
      <c r="AIH46" s="34"/>
      <c r="AII46" s="34"/>
      <c r="AIJ46" s="34"/>
      <c r="AIK46" s="34"/>
      <c r="AIL46" s="34"/>
      <c r="AIM46" s="34"/>
      <c r="AIN46" s="34"/>
      <c r="AIO46" s="34"/>
      <c r="AIP46" s="34"/>
      <c r="AIQ46" s="34"/>
      <c r="AIR46" s="34"/>
      <c r="AIS46" s="34"/>
      <c r="AIT46" s="34"/>
      <c r="AIU46" s="34"/>
      <c r="AIV46" s="34"/>
      <c r="AIW46" s="34"/>
      <c r="AIX46" s="34"/>
      <c r="AIY46" s="34"/>
      <c r="AIZ46" s="34"/>
      <c r="AJA46" s="34"/>
      <c r="AJB46" s="34"/>
      <c r="AJC46" s="34"/>
      <c r="AJD46" s="34"/>
      <c r="AJE46" s="34"/>
      <c r="AJF46" s="34"/>
      <c r="AJG46" s="34"/>
      <c r="AJH46" s="34"/>
      <c r="AJI46" s="34"/>
      <c r="AJJ46" s="34"/>
      <c r="AJK46" s="34"/>
      <c r="AJL46" s="34"/>
      <c r="AJM46" s="34"/>
      <c r="AJN46" s="34"/>
      <c r="AJO46" s="34"/>
      <c r="AJP46" s="34"/>
      <c r="AJQ46" s="34"/>
      <c r="AJR46" s="34"/>
      <c r="AJS46" s="34"/>
      <c r="AJT46" s="34"/>
      <c r="AJU46" s="34"/>
      <c r="AJV46" s="34"/>
      <c r="AJW46" s="34"/>
      <c r="AJX46" s="34"/>
      <c r="AJY46" s="34"/>
      <c r="AJZ46" s="34"/>
      <c r="AKA46" s="34"/>
      <c r="AKB46" s="34"/>
      <c r="AKC46" s="34"/>
      <c r="AKD46" s="34"/>
      <c r="AKE46" s="34"/>
      <c r="AKF46" s="34"/>
      <c r="AKG46" s="34"/>
      <c r="AKH46" s="34"/>
      <c r="AKI46" s="34"/>
      <c r="AKJ46" s="34"/>
      <c r="AKK46" s="34"/>
      <c r="AKL46" s="34"/>
      <c r="AKM46" s="34"/>
      <c r="AKN46" s="34"/>
      <c r="AKO46" s="34"/>
      <c r="AKP46" s="34"/>
      <c r="AKQ46" s="34"/>
      <c r="AKR46" s="34"/>
      <c r="AKS46" s="34"/>
      <c r="AKT46" s="34"/>
      <c r="AKU46" s="34"/>
      <c r="AKV46" s="34"/>
      <c r="AKW46" s="34"/>
      <c r="AKX46" s="34"/>
      <c r="AKY46" s="34"/>
      <c r="AKZ46" s="34"/>
      <c r="ALA46" s="34"/>
      <c r="ALB46" s="34"/>
      <c r="ALC46" s="34"/>
      <c r="ALD46" s="34"/>
      <c r="ALE46" s="34"/>
      <c r="ALF46" s="34"/>
      <c r="ALG46" s="34"/>
      <c r="ALH46" s="34"/>
      <c r="ALI46" s="34"/>
      <c r="ALJ46" s="34"/>
      <c r="ALK46" s="34"/>
      <c r="ALL46" s="34"/>
      <c r="ALM46" s="34"/>
      <c r="ALN46" s="34"/>
      <c r="ALO46" s="34"/>
      <c r="ALP46" s="34"/>
      <c r="ALQ46" s="34"/>
      <c r="ALR46" s="34"/>
      <c r="ALS46" s="34"/>
      <c r="ALT46" s="34"/>
      <c r="ALU46" s="34"/>
      <c r="ALV46" s="34"/>
      <c r="ALW46" s="34"/>
      <c r="ALX46" s="34"/>
      <c r="ALY46" s="34"/>
      <c r="ALZ46" s="34"/>
      <c r="AMA46" s="34"/>
      <c r="AMB46" s="34"/>
      <c r="AMC46" s="34"/>
      <c r="AMD46" s="34"/>
      <c r="AME46" s="34"/>
      <c r="AMF46" s="34"/>
      <c r="AMG46" s="34"/>
      <c r="AMH46" s="34"/>
      <c r="AMI46" s="34"/>
      <c r="AMJ46" s="34"/>
      <c r="AMK46" s="34"/>
      <c r="AML46" s="34"/>
      <c r="AMM46" s="34"/>
    </row>
    <row r="47" spans="1:1027" s="61" customFormat="1" ht="16.5" thickBot="1" x14ac:dyDescent="0.3">
      <c r="A47" s="21"/>
      <c r="B47" s="4"/>
      <c r="C47" s="4"/>
      <c r="D47" s="4"/>
      <c r="E47" s="182" t="s">
        <v>23</v>
      </c>
      <c r="F47" s="181">
        <f>F31+F45</f>
        <v>4404.6280000000006</v>
      </c>
      <c r="G47" s="183" t="s">
        <v>17</v>
      </c>
      <c r="H47" s="132"/>
      <c r="I47" s="133"/>
      <c r="J47" s="16"/>
      <c r="K47" s="16"/>
      <c r="L47" s="12"/>
      <c r="M47" s="4"/>
      <c r="N47" s="4"/>
      <c r="O47" s="4"/>
      <c r="P47" s="4"/>
      <c r="Q47" s="107"/>
      <c r="R47" s="34"/>
      <c r="S47" s="107"/>
      <c r="T47" s="107"/>
      <c r="U47" s="107"/>
      <c r="V47" s="112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  <c r="BV47" s="34"/>
      <c r="BW47" s="34"/>
      <c r="BX47" s="34"/>
      <c r="BY47" s="34"/>
      <c r="BZ47" s="34"/>
      <c r="CA47" s="34"/>
      <c r="CB47" s="34"/>
      <c r="CC47" s="34"/>
      <c r="CD47" s="34"/>
      <c r="CE47" s="34"/>
      <c r="CF47" s="34"/>
      <c r="CG47" s="34"/>
      <c r="CH47" s="34"/>
      <c r="CI47" s="34"/>
      <c r="CJ47" s="34"/>
      <c r="CK47" s="34"/>
      <c r="CL47" s="34"/>
      <c r="CM47" s="34"/>
      <c r="CN47" s="34"/>
      <c r="CO47" s="34"/>
      <c r="CP47" s="34"/>
      <c r="CQ47" s="34"/>
      <c r="CR47" s="34"/>
      <c r="CS47" s="34"/>
      <c r="CT47" s="34"/>
      <c r="CU47" s="34"/>
      <c r="CV47" s="34"/>
      <c r="CW47" s="34"/>
      <c r="CX47" s="34"/>
      <c r="CY47" s="34"/>
      <c r="CZ47" s="34"/>
      <c r="DA47" s="34"/>
      <c r="DB47" s="34"/>
      <c r="DC47" s="34"/>
      <c r="DD47" s="34"/>
      <c r="DE47" s="34"/>
      <c r="DF47" s="34"/>
      <c r="DG47" s="34"/>
      <c r="DH47" s="34"/>
      <c r="DI47" s="34"/>
      <c r="DJ47" s="34"/>
      <c r="DK47" s="34"/>
      <c r="DL47" s="34"/>
      <c r="DM47" s="34"/>
      <c r="DN47" s="34"/>
      <c r="DO47" s="34"/>
      <c r="DP47" s="34"/>
      <c r="DQ47" s="34"/>
      <c r="DR47" s="34"/>
      <c r="DS47" s="34"/>
      <c r="DT47" s="34"/>
      <c r="DU47" s="34"/>
      <c r="DV47" s="34"/>
      <c r="DW47" s="34"/>
      <c r="DX47" s="34"/>
      <c r="DY47" s="34"/>
      <c r="DZ47" s="34"/>
      <c r="EA47" s="34"/>
      <c r="EB47" s="34"/>
      <c r="EC47" s="34"/>
      <c r="ED47" s="34"/>
      <c r="EE47" s="34"/>
      <c r="EF47" s="34"/>
      <c r="EG47" s="34"/>
      <c r="EH47" s="34"/>
      <c r="EI47" s="34"/>
      <c r="EJ47" s="34"/>
      <c r="EK47" s="34"/>
      <c r="EL47" s="34"/>
      <c r="EM47" s="34"/>
      <c r="EN47" s="34"/>
      <c r="EO47" s="34"/>
      <c r="EP47" s="34"/>
      <c r="EQ47" s="34"/>
      <c r="ER47" s="34"/>
      <c r="ES47" s="34"/>
      <c r="ET47" s="34"/>
      <c r="EU47" s="34"/>
      <c r="EV47" s="34"/>
      <c r="EW47" s="34"/>
      <c r="EX47" s="34"/>
      <c r="EY47" s="34"/>
      <c r="EZ47" s="34"/>
      <c r="FA47" s="34"/>
      <c r="FB47" s="34"/>
      <c r="FC47" s="34"/>
      <c r="FD47" s="34"/>
      <c r="FE47" s="34"/>
      <c r="FF47" s="34"/>
      <c r="FG47" s="34"/>
      <c r="FH47" s="34"/>
      <c r="FI47" s="34"/>
      <c r="FJ47" s="34"/>
      <c r="FK47" s="34"/>
      <c r="FL47" s="34"/>
      <c r="FM47" s="34"/>
      <c r="FN47" s="34"/>
      <c r="FO47" s="34"/>
      <c r="FP47" s="34"/>
      <c r="FQ47" s="34"/>
      <c r="FR47" s="34"/>
      <c r="FS47" s="34"/>
      <c r="FT47" s="34"/>
      <c r="FU47" s="34"/>
      <c r="FV47" s="34"/>
      <c r="FW47" s="34"/>
      <c r="FX47" s="34"/>
      <c r="FY47" s="34"/>
      <c r="FZ47" s="34"/>
      <c r="GA47" s="34"/>
      <c r="GB47" s="34"/>
      <c r="GC47" s="34"/>
      <c r="GD47" s="34"/>
      <c r="GE47" s="34"/>
      <c r="GF47" s="34"/>
      <c r="GG47" s="34"/>
      <c r="GH47" s="34"/>
      <c r="GI47" s="34"/>
      <c r="GJ47" s="34"/>
      <c r="GK47" s="34"/>
      <c r="GL47" s="34"/>
      <c r="GM47" s="34"/>
      <c r="GN47" s="34"/>
      <c r="GO47" s="34"/>
      <c r="GP47" s="34"/>
      <c r="GQ47" s="34"/>
      <c r="GR47" s="34"/>
      <c r="GS47" s="34"/>
      <c r="GT47" s="34"/>
      <c r="GU47" s="34"/>
      <c r="GV47" s="34"/>
      <c r="GW47" s="34"/>
      <c r="GX47" s="34"/>
      <c r="GY47" s="34"/>
      <c r="GZ47" s="34"/>
      <c r="HA47" s="34"/>
      <c r="HB47" s="34"/>
      <c r="HC47" s="34"/>
      <c r="HD47" s="34"/>
      <c r="HE47" s="34"/>
      <c r="HF47" s="34"/>
      <c r="HG47" s="34"/>
      <c r="HH47" s="34"/>
      <c r="HI47" s="34"/>
      <c r="HJ47" s="34"/>
      <c r="HK47" s="34"/>
      <c r="HL47" s="34"/>
      <c r="HM47" s="34"/>
      <c r="HN47" s="34"/>
      <c r="HO47" s="34"/>
      <c r="HP47" s="34"/>
      <c r="HQ47" s="34"/>
      <c r="HR47" s="34"/>
      <c r="HS47" s="34"/>
      <c r="HT47" s="34"/>
      <c r="HU47" s="34"/>
      <c r="HV47" s="34"/>
      <c r="HW47" s="34"/>
      <c r="HX47" s="34"/>
      <c r="HY47" s="34"/>
      <c r="HZ47" s="34"/>
      <c r="IA47" s="34"/>
      <c r="IB47" s="34"/>
      <c r="IC47" s="34"/>
      <c r="ID47" s="34"/>
      <c r="IE47" s="34"/>
      <c r="IF47" s="34"/>
      <c r="IG47" s="34"/>
      <c r="IH47" s="34"/>
      <c r="II47" s="34"/>
      <c r="IJ47" s="34"/>
      <c r="IK47" s="34"/>
      <c r="IL47" s="34"/>
      <c r="IM47" s="34"/>
      <c r="IN47" s="34"/>
      <c r="IO47" s="34"/>
      <c r="IP47" s="34"/>
      <c r="IQ47" s="34"/>
      <c r="IR47" s="34"/>
      <c r="IS47" s="34"/>
      <c r="IT47" s="34"/>
      <c r="IU47" s="34"/>
      <c r="IV47" s="34"/>
      <c r="IW47" s="34"/>
      <c r="IX47" s="34"/>
      <c r="IY47" s="34"/>
      <c r="IZ47" s="34"/>
      <c r="JA47" s="34"/>
      <c r="JB47" s="34"/>
      <c r="JC47" s="34"/>
      <c r="JD47" s="34"/>
      <c r="JE47" s="34"/>
      <c r="JF47" s="34"/>
      <c r="JG47" s="34"/>
      <c r="JH47" s="34"/>
      <c r="JI47" s="34"/>
      <c r="JJ47" s="34"/>
      <c r="JK47" s="34"/>
      <c r="JL47" s="34"/>
      <c r="JM47" s="34"/>
      <c r="JN47" s="34"/>
      <c r="JO47" s="34"/>
      <c r="JP47" s="34"/>
      <c r="JQ47" s="34"/>
      <c r="JR47" s="34"/>
      <c r="JS47" s="34"/>
      <c r="JT47" s="34"/>
      <c r="JU47" s="34"/>
      <c r="JV47" s="34"/>
      <c r="JW47" s="34"/>
      <c r="JX47" s="34"/>
      <c r="JY47" s="34"/>
      <c r="JZ47" s="34"/>
      <c r="KA47" s="34"/>
      <c r="KB47" s="34"/>
      <c r="KC47" s="34"/>
      <c r="KD47" s="34"/>
      <c r="KE47" s="34"/>
      <c r="KF47" s="34"/>
      <c r="KG47" s="34"/>
      <c r="KH47" s="34"/>
      <c r="KI47" s="34"/>
      <c r="KJ47" s="34"/>
      <c r="KK47" s="34"/>
      <c r="KL47" s="34"/>
      <c r="KM47" s="34"/>
      <c r="KN47" s="34"/>
      <c r="KO47" s="34"/>
      <c r="KP47" s="34"/>
      <c r="KQ47" s="34"/>
      <c r="KR47" s="34"/>
      <c r="KS47" s="34"/>
      <c r="KT47" s="34"/>
      <c r="KU47" s="34"/>
      <c r="KV47" s="34"/>
      <c r="KW47" s="34"/>
      <c r="KX47" s="34"/>
      <c r="KY47" s="34"/>
      <c r="KZ47" s="34"/>
      <c r="LA47" s="34"/>
      <c r="LB47" s="34"/>
      <c r="LC47" s="34"/>
      <c r="LD47" s="34"/>
      <c r="LE47" s="34"/>
      <c r="LF47" s="34"/>
      <c r="LG47" s="34"/>
      <c r="LH47" s="34"/>
      <c r="LI47" s="34"/>
      <c r="LJ47" s="34"/>
      <c r="LK47" s="34"/>
      <c r="LL47" s="34"/>
      <c r="LM47" s="34"/>
      <c r="LN47" s="34"/>
      <c r="LO47" s="34"/>
      <c r="LP47" s="34"/>
      <c r="LQ47" s="34"/>
      <c r="LR47" s="34"/>
      <c r="LS47" s="34"/>
      <c r="LT47" s="34"/>
      <c r="LU47" s="34"/>
      <c r="LV47" s="34"/>
      <c r="LW47" s="34"/>
      <c r="LX47" s="34"/>
      <c r="LY47" s="34"/>
      <c r="LZ47" s="34"/>
      <c r="MA47" s="34"/>
      <c r="MB47" s="34"/>
      <c r="MC47" s="34"/>
      <c r="MD47" s="34"/>
      <c r="ME47" s="34"/>
      <c r="MF47" s="34"/>
      <c r="MG47" s="34"/>
      <c r="MH47" s="34"/>
      <c r="MI47" s="34"/>
      <c r="MJ47" s="34"/>
      <c r="MK47" s="34"/>
      <c r="ML47" s="34"/>
      <c r="MM47" s="34"/>
      <c r="MN47" s="34"/>
      <c r="MO47" s="34"/>
      <c r="MP47" s="34"/>
      <c r="MQ47" s="34"/>
      <c r="MR47" s="34"/>
      <c r="MS47" s="34"/>
      <c r="MT47" s="34"/>
      <c r="MU47" s="34"/>
      <c r="MV47" s="34"/>
      <c r="MW47" s="34"/>
      <c r="MX47" s="34"/>
      <c r="MY47" s="34"/>
      <c r="MZ47" s="34"/>
      <c r="NA47" s="34"/>
      <c r="NB47" s="34"/>
      <c r="NC47" s="34"/>
      <c r="ND47" s="34"/>
      <c r="NE47" s="34"/>
      <c r="NF47" s="34"/>
      <c r="NG47" s="34"/>
      <c r="NH47" s="34"/>
      <c r="NI47" s="34"/>
      <c r="NJ47" s="34"/>
      <c r="NK47" s="34"/>
      <c r="NL47" s="34"/>
      <c r="NM47" s="34"/>
      <c r="NN47" s="34"/>
      <c r="NO47" s="34"/>
      <c r="NP47" s="34"/>
      <c r="NQ47" s="34"/>
      <c r="NR47" s="34"/>
      <c r="NS47" s="34"/>
      <c r="NT47" s="34"/>
      <c r="NU47" s="34"/>
      <c r="NV47" s="34"/>
      <c r="NW47" s="34"/>
      <c r="NX47" s="34"/>
      <c r="NY47" s="34"/>
      <c r="NZ47" s="34"/>
      <c r="OA47" s="34"/>
      <c r="OB47" s="34"/>
      <c r="OC47" s="34"/>
      <c r="OD47" s="34"/>
      <c r="OE47" s="34"/>
      <c r="OF47" s="34"/>
      <c r="OG47" s="34"/>
      <c r="OH47" s="34"/>
      <c r="OI47" s="34"/>
      <c r="OJ47" s="34"/>
      <c r="OK47" s="34"/>
      <c r="OL47" s="34"/>
      <c r="OM47" s="34"/>
      <c r="ON47" s="34"/>
      <c r="OO47" s="34"/>
      <c r="OP47" s="34"/>
      <c r="OQ47" s="34"/>
      <c r="OR47" s="34"/>
      <c r="OS47" s="34"/>
      <c r="OT47" s="34"/>
      <c r="OU47" s="34"/>
      <c r="OV47" s="34"/>
      <c r="OW47" s="34"/>
      <c r="OX47" s="34"/>
      <c r="OY47" s="34"/>
      <c r="OZ47" s="34"/>
      <c r="PA47" s="34"/>
      <c r="PB47" s="34"/>
      <c r="PC47" s="34"/>
      <c r="PD47" s="34"/>
      <c r="PE47" s="34"/>
      <c r="PF47" s="34"/>
      <c r="PG47" s="34"/>
      <c r="PH47" s="34"/>
      <c r="PI47" s="34"/>
      <c r="PJ47" s="34"/>
      <c r="PK47" s="34"/>
      <c r="PL47" s="34"/>
      <c r="PM47" s="34"/>
      <c r="PN47" s="34"/>
      <c r="PO47" s="34"/>
      <c r="PP47" s="34"/>
      <c r="PQ47" s="34"/>
      <c r="PR47" s="34"/>
      <c r="PS47" s="34"/>
      <c r="PT47" s="34"/>
      <c r="PU47" s="34"/>
      <c r="PV47" s="34"/>
      <c r="PW47" s="34"/>
      <c r="PX47" s="34"/>
      <c r="PY47" s="34"/>
      <c r="PZ47" s="34"/>
      <c r="QA47" s="34"/>
      <c r="QB47" s="34"/>
      <c r="QC47" s="34"/>
      <c r="QD47" s="34"/>
      <c r="QE47" s="34"/>
      <c r="QF47" s="34"/>
      <c r="QG47" s="34"/>
      <c r="QH47" s="34"/>
      <c r="QI47" s="34"/>
      <c r="QJ47" s="34"/>
      <c r="QK47" s="34"/>
      <c r="QL47" s="34"/>
      <c r="QM47" s="34"/>
      <c r="QN47" s="34"/>
      <c r="QO47" s="34"/>
      <c r="QP47" s="34"/>
      <c r="QQ47" s="34"/>
      <c r="QR47" s="34"/>
      <c r="QS47" s="34"/>
      <c r="QT47" s="34"/>
      <c r="QU47" s="34"/>
      <c r="QV47" s="34"/>
      <c r="QW47" s="34"/>
      <c r="QX47" s="34"/>
      <c r="QY47" s="34"/>
      <c r="QZ47" s="34"/>
      <c r="RA47" s="34"/>
      <c r="RB47" s="34"/>
      <c r="RC47" s="34"/>
      <c r="RD47" s="34"/>
      <c r="RE47" s="34"/>
      <c r="RF47" s="34"/>
      <c r="RG47" s="34"/>
      <c r="RH47" s="34"/>
      <c r="RI47" s="34"/>
      <c r="RJ47" s="34"/>
      <c r="RK47" s="34"/>
      <c r="RL47" s="34"/>
      <c r="RM47" s="34"/>
      <c r="RN47" s="34"/>
      <c r="RO47" s="34"/>
      <c r="RP47" s="34"/>
      <c r="RQ47" s="34"/>
      <c r="RR47" s="34"/>
      <c r="RS47" s="34"/>
      <c r="RT47" s="34"/>
      <c r="RU47" s="34"/>
      <c r="RV47" s="34"/>
      <c r="RW47" s="34"/>
      <c r="RX47" s="34"/>
      <c r="RY47" s="34"/>
      <c r="RZ47" s="34"/>
      <c r="SA47" s="34"/>
      <c r="SB47" s="34"/>
      <c r="SC47" s="34"/>
      <c r="SD47" s="34"/>
      <c r="SE47" s="34"/>
      <c r="SF47" s="34"/>
      <c r="SG47" s="34"/>
      <c r="SH47" s="34"/>
      <c r="SI47" s="34"/>
      <c r="SJ47" s="34"/>
      <c r="SK47" s="34"/>
      <c r="SL47" s="34"/>
      <c r="SM47" s="34"/>
      <c r="SN47" s="34"/>
      <c r="SO47" s="34"/>
      <c r="SP47" s="34"/>
      <c r="SQ47" s="34"/>
      <c r="SR47" s="34"/>
      <c r="SS47" s="34"/>
      <c r="ST47" s="34"/>
      <c r="SU47" s="34"/>
      <c r="SV47" s="34"/>
      <c r="SW47" s="34"/>
      <c r="SX47" s="34"/>
      <c r="SY47" s="34"/>
      <c r="SZ47" s="34"/>
      <c r="TA47" s="34"/>
      <c r="TB47" s="34"/>
      <c r="TC47" s="34"/>
      <c r="TD47" s="34"/>
      <c r="TE47" s="34"/>
      <c r="TF47" s="34"/>
      <c r="TG47" s="34"/>
      <c r="TH47" s="34"/>
      <c r="TI47" s="34"/>
      <c r="TJ47" s="34"/>
      <c r="TK47" s="34"/>
      <c r="TL47" s="34"/>
      <c r="TM47" s="34"/>
      <c r="TN47" s="34"/>
      <c r="TO47" s="34"/>
      <c r="TP47" s="34"/>
      <c r="TQ47" s="34"/>
      <c r="TR47" s="34"/>
      <c r="TS47" s="34"/>
      <c r="TT47" s="34"/>
      <c r="TU47" s="34"/>
      <c r="TV47" s="34"/>
      <c r="TW47" s="34"/>
      <c r="TX47" s="34"/>
      <c r="TY47" s="34"/>
      <c r="TZ47" s="34"/>
      <c r="UA47" s="34"/>
      <c r="UB47" s="34"/>
      <c r="UC47" s="34"/>
      <c r="UD47" s="34"/>
      <c r="UE47" s="34"/>
      <c r="UF47" s="34"/>
      <c r="UG47" s="34"/>
      <c r="UH47" s="34"/>
      <c r="UI47" s="34"/>
      <c r="UJ47" s="34"/>
      <c r="UK47" s="34"/>
      <c r="UL47" s="34"/>
      <c r="UM47" s="34"/>
      <c r="UN47" s="34"/>
      <c r="UO47" s="34"/>
      <c r="UP47" s="34"/>
      <c r="UQ47" s="34"/>
      <c r="UR47" s="34"/>
      <c r="US47" s="34"/>
      <c r="UT47" s="34"/>
      <c r="UU47" s="34"/>
      <c r="UV47" s="34"/>
      <c r="UW47" s="34"/>
      <c r="UX47" s="34"/>
      <c r="UY47" s="34"/>
      <c r="UZ47" s="34"/>
      <c r="VA47" s="34"/>
      <c r="VB47" s="34"/>
      <c r="VC47" s="34"/>
      <c r="VD47" s="34"/>
      <c r="VE47" s="34"/>
      <c r="VF47" s="34"/>
      <c r="VG47" s="34"/>
      <c r="VH47" s="34"/>
      <c r="VI47" s="34"/>
      <c r="VJ47" s="34"/>
      <c r="VK47" s="34"/>
      <c r="VL47" s="34"/>
      <c r="VM47" s="34"/>
      <c r="VN47" s="34"/>
      <c r="VO47" s="34"/>
      <c r="VP47" s="34"/>
      <c r="VQ47" s="34"/>
      <c r="VR47" s="34"/>
      <c r="VS47" s="34"/>
      <c r="VT47" s="34"/>
      <c r="VU47" s="34"/>
      <c r="VV47" s="34"/>
      <c r="VW47" s="34"/>
      <c r="VX47" s="34"/>
      <c r="VY47" s="34"/>
      <c r="VZ47" s="34"/>
      <c r="WA47" s="34"/>
      <c r="WB47" s="34"/>
      <c r="WC47" s="34"/>
      <c r="WD47" s="34"/>
      <c r="WE47" s="34"/>
      <c r="WF47" s="34"/>
      <c r="WG47" s="34"/>
      <c r="WH47" s="34"/>
      <c r="WI47" s="34"/>
      <c r="WJ47" s="34"/>
      <c r="WK47" s="34"/>
      <c r="WL47" s="34"/>
      <c r="WM47" s="34"/>
      <c r="WN47" s="34"/>
      <c r="WO47" s="34"/>
      <c r="WP47" s="34"/>
      <c r="WQ47" s="34"/>
      <c r="WR47" s="34"/>
      <c r="WS47" s="34"/>
      <c r="WT47" s="34"/>
      <c r="WU47" s="34"/>
      <c r="WV47" s="34"/>
      <c r="WW47" s="34"/>
      <c r="WX47" s="34"/>
      <c r="WY47" s="34"/>
      <c r="WZ47" s="34"/>
      <c r="XA47" s="34"/>
      <c r="XB47" s="34"/>
      <c r="XC47" s="34"/>
      <c r="XD47" s="34"/>
      <c r="XE47" s="34"/>
      <c r="XF47" s="34"/>
      <c r="XG47" s="34"/>
      <c r="XH47" s="34"/>
      <c r="XI47" s="34"/>
      <c r="XJ47" s="34"/>
      <c r="XK47" s="34"/>
      <c r="XL47" s="34"/>
      <c r="XM47" s="34"/>
      <c r="XN47" s="34"/>
      <c r="XO47" s="34"/>
      <c r="XP47" s="34"/>
      <c r="XQ47" s="34"/>
      <c r="XR47" s="34"/>
      <c r="XS47" s="34"/>
      <c r="XT47" s="34"/>
      <c r="XU47" s="34"/>
      <c r="XV47" s="34"/>
      <c r="XW47" s="34"/>
      <c r="XX47" s="34"/>
      <c r="XY47" s="34"/>
      <c r="XZ47" s="34"/>
      <c r="YA47" s="34"/>
      <c r="YB47" s="34"/>
      <c r="YC47" s="34"/>
      <c r="YD47" s="34"/>
      <c r="YE47" s="34"/>
      <c r="YF47" s="34"/>
      <c r="YG47" s="34"/>
      <c r="YH47" s="34"/>
      <c r="YI47" s="34"/>
      <c r="YJ47" s="34"/>
      <c r="YK47" s="34"/>
      <c r="YL47" s="34"/>
      <c r="YM47" s="34"/>
      <c r="YN47" s="34"/>
      <c r="YO47" s="34"/>
      <c r="YP47" s="34"/>
      <c r="YQ47" s="34"/>
      <c r="YR47" s="34"/>
      <c r="YS47" s="34"/>
      <c r="YT47" s="34"/>
      <c r="YU47" s="34"/>
      <c r="YV47" s="34"/>
      <c r="YW47" s="34"/>
      <c r="YX47" s="34"/>
      <c r="YY47" s="34"/>
      <c r="YZ47" s="34"/>
      <c r="ZA47" s="34"/>
      <c r="ZB47" s="34"/>
      <c r="ZC47" s="34"/>
      <c r="ZD47" s="34"/>
      <c r="ZE47" s="34"/>
      <c r="ZF47" s="34"/>
      <c r="ZG47" s="34"/>
      <c r="ZH47" s="34"/>
      <c r="ZI47" s="34"/>
      <c r="ZJ47" s="34"/>
      <c r="ZK47" s="34"/>
      <c r="ZL47" s="34"/>
      <c r="ZM47" s="34"/>
      <c r="ZN47" s="34"/>
      <c r="ZO47" s="34"/>
      <c r="ZP47" s="34"/>
      <c r="ZQ47" s="34"/>
      <c r="ZR47" s="34"/>
      <c r="ZS47" s="34"/>
      <c r="ZT47" s="34"/>
      <c r="ZU47" s="34"/>
      <c r="ZV47" s="34"/>
      <c r="ZW47" s="34"/>
      <c r="ZX47" s="34"/>
      <c r="ZY47" s="34"/>
      <c r="ZZ47" s="34"/>
      <c r="AAA47" s="34"/>
      <c r="AAB47" s="34"/>
      <c r="AAC47" s="34"/>
      <c r="AAD47" s="34"/>
      <c r="AAE47" s="34"/>
      <c r="AAF47" s="34"/>
      <c r="AAG47" s="34"/>
      <c r="AAH47" s="34"/>
      <c r="AAI47" s="34"/>
      <c r="AAJ47" s="34"/>
      <c r="AAK47" s="34"/>
      <c r="AAL47" s="34"/>
      <c r="AAM47" s="34"/>
      <c r="AAN47" s="34"/>
      <c r="AAO47" s="34"/>
      <c r="AAP47" s="34"/>
      <c r="AAQ47" s="34"/>
      <c r="AAR47" s="34"/>
      <c r="AAS47" s="34"/>
      <c r="AAT47" s="34"/>
      <c r="AAU47" s="34"/>
      <c r="AAV47" s="34"/>
      <c r="AAW47" s="34"/>
      <c r="AAX47" s="34"/>
      <c r="AAY47" s="34"/>
      <c r="AAZ47" s="34"/>
      <c r="ABA47" s="34"/>
      <c r="ABB47" s="34"/>
      <c r="ABC47" s="34"/>
      <c r="ABD47" s="34"/>
      <c r="ABE47" s="34"/>
      <c r="ABF47" s="34"/>
      <c r="ABG47" s="34"/>
      <c r="ABH47" s="34"/>
      <c r="ABI47" s="34"/>
      <c r="ABJ47" s="34"/>
      <c r="ABK47" s="34"/>
      <c r="ABL47" s="34"/>
      <c r="ABM47" s="34"/>
      <c r="ABN47" s="34"/>
      <c r="ABO47" s="34"/>
      <c r="ABP47" s="34"/>
      <c r="ABQ47" s="34"/>
      <c r="ABR47" s="34"/>
      <c r="ABS47" s="34"/>
      <c r="ABT47" s="34"/>
      <c r="ABU47" s="34"/>
      <c r="ABV47" s="34"/>
      <c r="ABW47" s="34"/>
      <c r="ABX47" s="34"/>
      <c r="ABY47" s="34"/>
      <c r="ABZ47" s="34"/>
      <c r="ACA47" s="34"/>
      <c r="ACB47" s="34"/>
      <c r="ACC47" s="34"/>
      <c r="ACD47" s="34"/>
      <c r="ACE47" s="34"/>
      <c r="ACF47" s="34"/>
      <c r="ACG47" s="34"/>
      <c r="ACH47" s="34"/>
      <c r="ACI47" s="34"/>
      <c r="ACJ47" s="34"/>
      <c r="ACK47" s="34"/>
      <c r="ACL47" s="34"/>
      <c r="ACM47" s="34"/>
      <c r="ACN47" s="34"/>
      <c r="ACO47" s="34"/>
      <c r="ACP47" s="34"/>
      <c r="ACQ47" s="34"/>
      <c r="ACR47" s="34"/>
      <c r="ACS47" s="34"/>
      <c r="ACT47" s="34"/>
      <c r="ACU47" s="34"/>
      <c r="ACV47" s="34"/>
      <c r="ACW47" s="34"/>
      <c r="ACX47" s="34"/>
      <c r="ACY47" s="34"/>
      <c r="ACZ47" s="34"/>
      <c r="ADA47" s="34"/>
      <c r="ADB47" s="34"/>
      <c r="ADC47" s="34"/>
      <c r="ADD47" s="34"/>
      <c r="ADE47" s="34"/>
      <c r="ADF47" s="34"/>
      <c r="ADG47" s="34"/>
      <c r="ADH47" s="34"/>
      <c r="ADI47" s="34"/>
      <c r="ADJ47" s="34"/>
      <c r="ADK47" s="34"/>
      <c r="ADL47" s="34"/>
      <c r="ADM47" s="34"/>
      <c r="ADN47" s="34"/>
      <c r="ADO47" s="34"/>
      <c r="ADP47" s="34"/>
      <c r="ADQ47" s="34"/>
      <c r="ADR47" s="34"/>
      <c r="ADS47" s="34"/>
      <c r="ADT47" s="34"/>
      <c r="ADU47" s="34"/>
      <c r="ADV47" s="34"/>
      <c r="ADW47" s="34"/>
      <c r="ADX47" s="34"/>
      <c r="ADY47" s="34"/>
      <c r="ADZ47" s="34"/>
      <c r="AEA47" s="34"/>
      <c r="AEB47" s="34"/>
      <c r="AEC47" s="34"/>
      <c r="AED47" s="34"/>
      <c r="AEE47" s="34"/>
      <c r="AEF47" s="34"/>
      <c r="AEG47" s="34"/>
      <c r="AEH47" s="34"/>
      <c r="AEI47" s="34"/>
      <c r="AEJ47" s="34"/>
      <c r="AEK47" s="34"/>
      <c r="AEL47" s="34"/>
      <c r="AEM47" s="34"/>
      <c r="AEN47" s="34"/>
      <c r="AEO47" s="34"/>
      <c r="AEP47" s="34"/>
      <c r="AEQ47" s="34"/>
      <c r="AER47" s="34"/>
      <c r="AES47" s="34"/>
      <c r="AET47" s="34"/>
      <c r="AEU47" s="34"/>
      <c r="AEV47" s="34"/>
      <c r="AEW47" s="34"/>
      <c r="AEX47" s="34"/>
      <c r="AEY47" s="34"/>
      <c r="AEZ47" s="34"/>
      <c r="AFA47" s="34"/>
      <c r="AFB47" s="34"/>
      <c r="AFC47" s="34"/>
      <c r="AFD47" s="34"/>
      <c r="AFE47" s="34"/>
      <c r="AFF47" s="34"/>
      <c r="AFG47" s="34"/>
      <c r="AFH47" s="34"/>
      <c r="AFI47" s="34"/>
      <c r="AFJ47" s="34"/>
      <c r="AFK47" s="34"/>
      <c r="AFL47" s="34"/>
      <c r="AFM47" s="34"/>
      <c r="AFN47" s="34"/>
      <c r="AFO47" s="34"/>
      <c r="AFP47" s="34"/>
      <c r="AFQ47" s="34"/>
      <c r="AFR47" s="34"/>
      <c r="AFS47" s="34"/>
      <c r="AFT47" s="34"/>
      <c r="AFU47" s="34"/>
      <c r="AFV47" s="34"/>
      <c r="AFW47" s="34"/>
      <c r="AFX47" s="34"/>
      <c r="AFY47" s="34"/>
      <c r="AFZ47" s="34"/>
      <c r="AGA47" s="34"/>
      <c r="AGB47" s="34"/>
      <c r="AGC47" s="34"/>
      <c r="AGD47" s="34"/>
      <c r="AGE47" s="34"/>
      <c r="AGF47" s="34"/>
      <c r="AGG47" s="34"/>
      <c r="AGH47" s="34"/>
      <c r="AGI47" s="34"/>
      <c r="AGJ47" s="34"/>
      <c r="AGK47" s="34"/>
      <c r="AGL47" s="34"/>
      <c r="AGM47" s="34"/>
      <c r="AGN47" s="34"/>
      <c r="AGO47" s="34"/>
      <c r="AGP47" s="34"/>
      <c r="AGQ47" s="34"/>
      <c r="AGR47" s="34"/>
      <c r="AGS47" s="34"/>
      <c r="AGT47" s="34"/>
      <c r="AGU47" s="34"/>
      <c r="AGV47" s="34"/>
      <c r="AGW47" s="34"/>
      <c r="AGX47" s="34"/>
      <c r="AGY47" s="34"/>
      <c r="AGZ47" s="34"/>
      <c r="AHA47" s="34"/>
      <c r="AHB47" s="34"/>
      <c r="AHC47" s="34"/>
      <c r="AHD47" s="34"/>
      <c r="AHE47" s="34"/>
      <c r="AHF47" s="34"/>
      <c r="AHG47" s="34"/>
      <c r="AHH47" s="34"/>
      <c r="AHI47" s="34"/>
      <c r="AHJ47" s="34"/>
      <c r="AHK47" s="34"/>
      <c r="AHL47" s="34"/>
      <c r="AHM47" s="34"/>
      <c r="AHN47" s="34"/>
      <c r="AHO47" s="34"/>
      <c r="AHP47" s="34"/>
      <c r="AHQ47" s="34"/>
      <c r="AHR47" s="34"/>
      <c r="AHS47" s="34"/>
      <c r="AHT47" s="34"/>
      <c r="AHU47" s="34"/>
      <c r="AHV47" s="34"/>
      <c r="AHW47" s="34"/>
      <c r="AHX47" s="34"/>
      <c r="AHY47" s="34"/>
      <c r="AHZ47" s="34"/>
      <c r="AIA47" s="34"/>
      <c r="AIB47" s="34"/>
      <c r="AIC47" s="34"/>
      <c r="AID47" s="34"/>
      <c r="AIE47" s="34"/>
      <c r="AIF47" s="34"/>
      <c r="AIG47" s="34"/>
      <c r="AIH47" s="34"/>
      <c r="AII47" s="34"/>
      <c r="AIJ47" s="34"/>
      <c r="AIK47" s="34"/>
      <c r="AIL47" s="34"/>
      <c r="AIM47" s="34"/>
      <c r="AIN47" s="34"/>
      <c r="AIO47" s="34"/>
      <c r="AIP47" s="34"/>
      <c r="AIQ47" s="34"/>
      <c r="AIR47" s="34"/>
      <c r="AIS47" s="34"/>
      <c r="AIT47" s="34"/>
      <c r="AIU47" s="34"/>
      <c r="AIV47" s="34"/>
      <c r="AIW47" s="34"/>
      <c r="AIX47" s="34"/>
      <c r="AIY47" s="34"/>
      <c r="AIZ47" s="34"/>
      <c r="AJA47" s="34"/>
      <c r="AJB47" s="34"/>
      <c r="AJC47" s="34"/>
      <c r="AJD47" s="34"/>
      <c r="AJE47" s="34"/>
      <c r="AJF47" s="34"/>
      <c r="AJG47" s="34"/>
      <c r="AJH47" s="34"/>
      <c r="AJI47" s="34"/>
      <c r="AJJ47" s="34"/>
      <c r="AJK47" s="34"/>
      <c r="AJL47" s="34"/>
      <c r="AJM47" s="34"/>
      <c r="AJN47" s="34"/>
      <c r="AJO47" s="34"/>
      <c r="AJP47" s="34"/>
      <c r="AJQ47" s="34"/>
      <c r="AJR47" s="34"/>
      <c r="AJS47" s="34"/>
      <c r="AJT47" s="34"/>
      <c r="AJU47" s="34"/>
      <c r="AJV47" s="34"/>
      <c r="AJW47" s="34"/>
      <c r="AJX47" s="34"/>
      <c r="AJY47" s="34"/>
      <c r="AJZ47" s="34"/>
      <c r="AKA47" s="34"/>
      <c r="AKB47" s="34"/>
      <c r="AKC47" s="34"/>
      <c r="AKD47" s="34"/>
      <c r="AKE47" s="34"/>
      <c r="AKF47" s="34"/>
      <c r="AKG47" s="34"/>
      <c r="AKH47" s="34"/>
      <c r="AKI47" s="34"/>
      <c r="AKJ47" s="34"/>
      <c r="AKK47" s="34"/>
      <c r="AKL47" s="34"/>
      <c r="AKM47" s="34"/>
      <c r="AKN47" s="34"/>
      <c r="AKO47" s="34"/>
      <c r="AKP47" s="34"/>
      <c r="AKQ47" s="34"/>
      <c r="AKR47" s="34"/>
      <c r="AKS47" s="34"/>
      <c r="AKT47" s="34"/>
      <c r="AKU47" s="34"/>
      <c r="AKV47" s="34"/>
      <c r="AKW47" s="34"/>
      <c r="AKX47" s="34"/>
      <c r="AKY47" s="34"/>
      <c r="AKZ47" s="34"/>
      <c r="ALA47" s="34"/>
      <c r="ALB47" s="34"/>
      <c r="ALC47" s="34"/>
      <c r="ALD47" s="34"/>
      <c r="ALE47" s="34"/>
      <c r="ALF47" s="34"/>
      <c r="ALG47" s="34"/>
      <c r="ALH47" s="34"/>
      <c r="ALI47" s="34"/>
      <c r="ALJ47" s="34"/>
      <c r="ALK47" s="34"/>
      <c r="ALL47" s="34"/>
      <c r="ALM47" s="34"/>
      <c r="ALN47" s="34"/>
      <c r="ALO47" s="34"/>
      <c r="ALP47" s="34"/>
      <c r="ALQ47" s="34"/>
      <c r="ALR47" s="34"/>
      <c r="ALS47" s="34"/>
      <c r="ALT47" s="34"/>
      <c r="ALU47" s="34"/>
      <c r="ALV47" s="34"/>
      <c r="ALW47" s="34"/>
      <c r="ALX47" s="34"/>
      <c r="ALY47" s="34"/>
      <c r="ALZ47" s="34"/>
      <c r="AMA47" s="34"/>
      <c r="AMB47" s="34"/>
      <c r="AMC47" s="34"/>
      <c r="AMD47" s="34"/>
      <c r="AME47" s="34"/>
      <c r="AMF47" s="34"/>
      <c r="AMG47" s="34"/>
      <c r="AMH47" s="34"/>
      <c r="AMI47" s="34"/>
      <c r="AMJ47" s="34"/>
      <c r="AMK47" s="34"/>
      <c r="AML47" s="34"/>
      <c r="AMM47" s="34"/>
    </row>
    <row r="48" spans="1:1027" s="61" customFormat="1" ht="15.75" thickBot="1" x14ac:dyDescent="0.3">
      <c r="A48" s="4"/>
      <c r="B48" s="20"/>
      <c r="C48" s="19"/>
      <c r="D48" s="19"/>
      <c r="E48" s="44"/>
      <c r="F48" s="45"/>
      <c r="G48" s="46"/>
      <c r="H48" s="46"/>
      <c r="I48" s="46"/>
      <c r="J48" s="16"/>
      <c r="K48" s="16"/>
      <c r="L48" s="12"/>
      <c r="M48" s="9"/>
      <c r="N48" s="9"/>
      <c r="O48" s="9"/>
      <c r="P48" s="9"/>
      <c r="Q48" s="107"/>
      <c r="R48" s="34"/>
      <c r="S48" s="107"/>
      <c r="T48" s="107"/>
      <c r="U48" s="107"/>
      <c r="V48" s="112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  <c r="BV48" s="34"/>
      <c r="BW48" s="34"/>
      <c r="BX48" s="34"/>
      <c r="BY48" s="34"/>
      <c r="BZ48" s="34"/>
      <c r="CA48" s="34"/>
      <c r="CB48" s="34"/>
      <c r="CC48" s="34"/>
      <c r="CD48" s="34"/>
      <c r="CE48" s="34"/>
      <c r="CF48" s="34"/>
      <c r="CG48" s="34"/>
      <c r="CH48" s="34"/>
      <c r="CI48" s="34"/>
      <c r="CJ48" s="34"/>
      <c r="CK48" s="34"/>
      <c r="CL48" s="34"/>
      <c r="CM48" s="34"/>
      <c r="CN48" s="34"/>
      <c r="CO48" s="34"/>
      <c r="CP48" s="34"/>
      <c r="CQ48" s="34"/>
      <c r="CR48" s="34"/>
      <c r="CS48" s="34"/>
      <c r="CT48" s="34"/>
      <c r="CU48" s="34"/>
      <c r="CV48" s="34"/>
      <c r="CW48" s="34"/>
      <c r="CX48" s="34"/>
      <c r="CY48" s="34"/>
      <c r="CZ48" s="34"/>
      <c r="DA48" s="34"/>
      <c r="DB48" s="34"/>
      <c r="DC48" s="34"/>
      <c r="DD48" s="34"/>
      <c r="DE48" s="34"/>
      <c r="DF48" s="34"/>
      <c r="DG48" s="34"/>
      <c r="DH48" s="34"/>
      <c r="DI48" s="34"/>
      <c r="DJ48" s="34"/>
      <c r="DK48" s="34"/>
      <c r="DL48" s="34"/>
      <c r="DM48" s="34"/>
      <c r="DN48" s="34"/>
      <c r="DO48" s="34"/>
      <c r="DP48" s="34"/>
      <c r="DQ48" s="34"/>
      <c r="DR48" s="34"/>
      <c r="DS48" s="34"/>
      <c r="DT48" s="34"/>
      <c r="DU48" s="34"/>
      <c r="DV48" s="34"/>
      <c r="DW48" s="34"/>
      <c r="DX48" s="34"/>
      <c r="DY48" s="34"/>
      <c r="DZ48" s="34"/>
      <c r="EA48" s="34"/>
      <c r="EB48" s="34"/>
      <c r="EC48" s="34"/>
      <c r="ED48" s="34"/>
      <c r="EE48" s="34"/>
      <c r="EF48" s="34"/>
      <c r="EG48" s="34"/>
      <c r="EH48" s="34"/>
      <c r="EI48" s="34"/>
      <c r="EJ48" s="34"/>
      <c r="EK48" s="34"/>
      <c r="EL48" s="34"/>
      <c r="EM48" s="34"/>
      <c r="EN48" s="34"/>
      <c r="EO48" s="34"/>
      <c r="EP48" s="34"/>
      <c r="EQ48" s="34"/>
      <c r="ER48" s="34"/>
      <c r="ES48" s="34"/>
      <c r="ET48" s="34"/>
      <c r="EU48" s="34"/>
      <c r="EV48" s="34"/>
      <c r="EW48" s="34"/>
      <c r="EX48" s="34"/>
      <c r="EY48" s="34"/>
      <c r="EZ48" s="34"/>
      <c r="FA48" s="34"/>
      <c r="FB48" s="34"/>
      <c r="FC48" s="34"/>
      <c r="FD48" s="34"/>
      <c r="FE48" s="34"/>
      <c r="FF48" s="34"/>
      <c r="FG48" s="34"/>
      <c r="FH48" s="34"/>
      <c r="FI48" s="34"/>
      <c r="FJ48" s="34"/>
      <c r="FK48" s="34"/>
      <c r="FL48" s="34"/>
      <c r="FM48" s="34"/>
      <c r="FN48" s="34"/>
      <c r="FO48" s="34"/>
      <c r="FP48" s="34"/>
      <c r="FQ48" s="34"/>
      <c r="FR48" s="34"/>
      <c r="FS48" s="34"/>
      <c r="FT48" s="34"/>
      <c r="FU48" s="34"/>
      <c r="FV48" s="34"/>
      <c r="FW48" s="34"/>
      <c r="FX48" s="34"/>
      <c r="FY48" s="34"/>
      <c r="FZ48" s="34"/>
      <c r="GA48" s="34"/>
      <c r="GB48" s="34"/>
      <c r="GC48" s="34"/>
      <c r="GD48" s="34"/>
      <c r="GE48" s="34"/>
      <c r="GF48" s="34"/>
      <c r="GG48" s="34"/>
      <c r="GH48" s="34"/>
      <c r="GI48" s="34"/>
      <c r="GJ48" s="34"/>
      <c r="GK48" s="34"/>
      <c r="GL48" s="34"/>
      <c r="GM48" s="34"/>
      <c r="GN48" s="34"/>
      <c r="GO48" s="34"/>
      <c r="GP48" s="34"/>
      <c r="GQ48" s="34"/>
      <c r="GR48" s="34"/>
      <c r="GS48" s="34"/>
      <c r="GT48" s="34"/>
      <c r="GU48" s="34"/>
      <c r="GV48" s="34"/>
      <c r="GW48" s="34"/>
      <c r="GX48" s="34"/>
      <c r="GY48" s="34"/>
      <c r="GZ48" s="34"/>
      <c r="HA48" s="34"/>
      <c r="HB48" s="34"/>
      <c r="HC48" s="34"/>
      <c r="HD48" s="34"/>
      <c r="HE48" s="34"/>
      <c r="HF48" s="34"/>
      <c r="HG48" s="34"/>
      <c r="HH48" s="34"/>
      <c r="HI48" s="34"/>
      <c r="HJ48" s="34"/>
      <c r="HK48" s="34"/>
      <c r="HL48" s="34"/>
      <c r="HM48" s="34"/>
      <c r="HN48" s="34"/>
      <c r="HO48" s="34"/>
      <c r="HP48" s="34"/>
      <c r="HQ48" s="34"/>
      <c r="HR48" s="34"/>
      <c r="HS48" s="34"/>
      <c r="HT48" s="34"/>
      <c r="HU48" s="34"/>
      <c r="HV48" s="34"/>
      <c r="HW48" s="34"/>
      <c r="HX48" s="34"/>
      <c r="HY48" s="34"/>
      <c r="HZ48" s="34"/>
      <c r="IA48" s="34"/>
      <c r="IB48" s="34"/>
      <c r="IC48" s="34"/>
      <c r="ID48" s="34"/>
      <c r="IE48" s="34"/>
      <c r="IF48" s="34"/>
      <c r="IG48" s="34"/>
      <c r="IH48" s="34"/>
      <c r="II48" s="34"/>
      <c r="IJ48" s="34"/>
      <c r="IK48" s="34"/>
      <c r="IL48" s="34"/>
      <c r="IM48" s="34"/>
      <c r="IN48" s="34"/>
      <c r="IO48" s="34"/>
      <c r="IP48" s="34"/>
      <c r="IQ48" s="34"/>
      <c r="IR48" s="34"/>
      <c r="IS48" s="34"/>
      <c r="IT48" s="34"/>
      <c r="IU48" s="34"/>
      <c r="IV48" s="34"/>
      <c r="IW48" s="34"/>
      <c r="IX48" s="34"/>
      <c r="IY48" s="34"/>
      <c r="IZ48" s="34"/>
      <c r="JA48" s="34"/>
      <c r="JB48" s="34"/>
      <c r="JC48" s="34"/>
      <c r="JD48" s="34"/>
      <c r="JE48" s="34"/>
      <c r="JF48" s="34"/>
      <c r="JG48" s="34"/>
      <c r="JH48" s="34"/>
      <c r="JI48" s="34"/>
      <c r="JJ48" s="34"/>
      <c r="JK48" s="34"/>
      <c r="JL48" s="34"/>
      <c r="JM48" s="34"/>
      <c r="JN48" s="34"/>
      <c r="JO48" s="34"/>
      <c r="JP48" s="34"/>
      <c r="JQ48" s="34"/>
      <c r="JR48" s="34"/>
      <c r="JS48" s="34"/>
      <c r="JT48" s="34"/>
      <c r="JU48" s="34"/>
      <c r="JV48" s="34"/>
      <c r="JW48" s="34"/>
      <c r="JX48" s="34"/>
      <c r="JY48" s="34"/>
      <c r="JZ48" s="34"/>
      <c r="KA48" s="34"/>
      <c r="KB48" s="34"/>
      <c r="KC48" s="34"/>
      <c r="KD48" s="34"/>
      <c r="KE48" s="34"/>
      <c r="KF48" s="34"/>
      <c r="KG48" s="34"/>
      <c r="KH48" s="34"/>
      <c r="KI48" s="34"/>
      <c r="KJ48" s="34"/>
      <c r="KK48" s="34"/>
      <c r="KL48" s="34"/>
      <c r="KM48" s="34"/>
      <c r="KN48" s="34"/>
      <c r="KO48" s="34"/>
      <c r="KP48" s="34"/>
      <c r="KQ48" s="34"/>
      <c r="KR48" s="34"/>
      <c r="KS48" s="34"/>
      <c r="KT48" s="34"/>
      <c r="KU48" s="34"/>
      <c r="KV48" s="34"/>
      <c r="KW48" s="34"/>
      <c r="KX48" s="34"/>
      <c r="KY48" s="34"/>
      <c r="KZ48" s="34"/>
      <c r="LA48" s="34"/>
      <c r="LB48" s="34"/>
      <c r="LC48" s="34"/>
      <c r="LD48" s="34"/>
      <c r="LE48" s="34"/>
      <c r="LF48" s="34"/>
      <c r="LG48" s="34"/>
      <c r="LH48" s="34"/>
      <c r="LI48" s="34"/>
      <c r="LJ48" s="34"/>
      <c r="LK48" s="34"/>
      <c r="LL48" s="34"/>
      <c r="LM48" s="34"/>
      <c r="LN48" s="34"/>
      <c r="LO48" s="34"/>
      <c r="LP48" s="34"/>
      <c r="LQ48" s="34"/>
      <c r="LR48" s="34"/>
      <c r="LS48" s="34"/>
      <c r="LT48" s="34"/>
      <c r="LU48" s="34"/>
      <c r="LV48" s="34"/>
      <c r="LW48" s="34"/>
      <c r="LX48" s="34"/>
      <c r="LY48" s="34"/>
      <c r="LZ48" s="34"/>
      <c r="MA48" s="34"/>
      <c r="MB48" s="34"/>
      <c r="MC48" s="34"/>
      <c r="MD48" s="34"/>
      <c r="ME48" s="34"/>
      <c r="MF48" s="34"/>
      <c r="MG48" s="34"/>
      <c r="MH48" s="34"/>
      <c r="MI48" s="34"/>
      <c r="MJ48" s="34"/>
      <c r="MK48" s="34"/>
      <c r="ML48" s="34"/>
      <c r="MM48" s="34"/>
      <c r="MN48" s="34"/>
      <c r="MO48" s="34"/>
      <c r="MP48" s="34"/>
      <c r="MQ48" s="34"/>
      <c r="MR48" s="34"/>
      <c r="MS48" s="34"/>
      <c r="MT48" s="34"/>
      <c r="MU48" s="34"/>
      <c r="MV48" s="34"/>
      <c r="MW48" s="34"/>
      <c r="MX48" s="34"/>
      <c r="MY48" s="34"/>
      <c r="MZ48" s="34"/>
      <c r="NA48" s="34"/>
      <c r="NB48" s="34"/>
      <c r="NC48" s="34"/>
      <c r="ND48" s="34"/>
      <c r="NE48" s="34"/>
      <c r="NF48" s="34"/>
      <c r="NG48" s="34"/>
      <c r="NH48" s="34"/>
      <c r="NI48" s="34"/>
      <c r="NJ48" s="34"/>
      <c r="NK48" s="34"/>
      <c r="NL48" s="34"/>
      <c r="NM48" s="34"/>
      <c r="NN48" s="34"/>
      <c r="NO48" s="34"/>
      <c r="NP48" s="34"/>
      <c r="NQ48" s="34"/>
      <c r="NR48" s="34"/>
      <c r="NS48" s="34"/>
      <c r="NT48" s="34"/>
      <c r="NU48" s="34"/>
      <c r="NV48" s="34"/>
      <c r="NW48" s="34"/>
      <c r="NX48" s="34"/>
      <c r="NY48" s="34"/>
      <c r="NZ48" s="34"/>
      <c r="OA48" s="34"/>
      <c r="OB48" s="34"/>
      <c r="OC48" s="34"/>
      <c r="OD48" s="34"/>
      <c r="OE48" s="34"/>
      <c r="OF48" s="34"/>
      <c r="OG48" s="34"/>
      <c r="OH48" s="34"/>
      <c r="OI48" s="34"/>
      <c r="OJ48" s="34"/>
      <c r="OK48" s="34"/>
      <c r="OL48" s="34"/>
      <c r="OM48" s="34"/>
      <c r="ON48" s="34"/>
      <c r="OO48" s="34"/>
      <c r="OP48" s="34"/>
      <c r="OQ48" s="34"/>
      <c r="OR48" s="34"/>
      <c r="OS48" s="34"/>
      <c r="OT48" s="34"/>
      <c r="OU48" s="34"/>
      <c r="OV48" s="34"/>
      <c r="OW48" s="34"/>
      <c r="OX48" s="34"/>
      <c r="OY48" s="34"/>
      <c r="OZ48" s="34"/>
      <c r="PA48" s="34"/>
      <c r="PB48" s="34"/>
      <c r="PC48" s="34"/>
      <c r="PD48" s="34"/>
      <c r="PE48" s="34"/>
      <c r="PF48" s="34"/>
      <c r="PG48" s="34"/>
      <c r="PH48" s="34"/>
      <c r="PI48" s="34"/>
      <c r="PJ48" s="34"/>
      <c r="PK48" s="34"/>
      <c r="PL48" s="34"/>
      <c r="PM48" s="34"/>
      <c r="PN48" s="34"/>
      <c r="PO48" s="34"/>
      <c r="PP48" s="34"/>
      <c r="PQ48" s="34"/>
      <c r="PR48" s="34"/>
      <c r="PS48" s="34"/>
      <c r="PT48" s="34"/>
      <c r="PU48" s="34"/>
      <c r="PV48" s="34"/>
      <c r="PW48" s="34"/>
      <c r="PX48" s="34"/>
      <c r="PY48" s="34"/>
      <c r="PZ48" s="34"/>
      <c r="QA48" s="34"/>
      <c r="QB48" s="34"/>
      <c r="QC48" s="34"/>
      <c r="QD48" s="34"/>
      <c r="QE48" s="34"/>
      <c r="QF48" s="34"/>
      <c r="QG48" s="34"/>
      <c r="QH48" s="34"/>
      <c r="QI48" s="34"/>
      <c r="QJ48" s="34"/>
      <c r="QK48" s="34"/>
      <c r="QL48" s="34"/>
      <c r="QM48" s="34"/>
      <c r="QN48" s="34"/>
      <c r="QO48" s="34"/>
      <c r="QP48" s="34"/>
      <c r="QQ48" s="34"/>
      <c r="QR48" s="34"/>
      <c r="QS48" s="34"/>
      <c r="QT48" s="34"/>
      <c r="QU48" s="34"/>
      <c r="QV48" s="34"/>
      <c r="QW48" s="34"/>
      <c r="QX48" s="34"/>
      <c r="QY48" s="34"/>
      <c r="QZ48" s="34"/>
      <c r="RA48" s="34"/>
      <c r="RB48" s="34"/>
      <c r="RC48" s="34"/>
      <c r="RD48" s="34"/>
      <c r="RE48" s="34"/>
      <c r="RF48" s="34"/>
      <c r="RG48" s="34"/>
      <c r="RH48" s="34"/>
      <c r="RI48" s="34"/>
      <c r="RJ48" s="34"/>
      <c r="RK48" s="34"/>
      <c r="RL48" s="34"/>
      <c r="RM48" s="34"/>
      <c r="RN48" s="34"/>
      <c r="RO48" s="34"/>
      <c r="RP48" s="34"/>
      <c r="RQ48" s="34"/>
      <c r="RR48" s="34"/>
      <c r="RS48" s="34"/>
      <c r="RT48" s="34"/>
      <c r="RU48" s="34"/>
      <c r="RV48" s="34"/>
      <c r="RW48" s="34"/>
      <c r="RX48" s="34"/>
      <c r="RY48" s="34"/>
      <c r="RZ48" s="34"/>
      <c r="SA48" s="34"/>
      <c r="SB48" s="34"/>
      <c r="SC48" s="34"/>
      <c r="SD48" s="34"/>
      <c r="SE48" s="34"/>
      <c r="SF48" s="34"/>
      <c r="SG48" s="34"/>
      <c r="SH48" s="34"/>
      <c r="SI48" s="34"/>
      <c r="SJ48" s="34"/>
      <c r="SK48" s="34"/>
      <c r="SL48" s="34"/>
      <c r="SM48" s="34"/>
      <c r="SN48" s="34"/>
      <c r="SO48" s="34"/>
      <c r="SP48" s="34"/>
      <c r="SQ48" s="34"/>
      <c r="SR48" s="34"/>
      <c r="SS48" s="34"/>
      <c r="ST48" s="34"/>
      <c r="SU48" s="34"/>
      <c r="SV48" s="34"/>
      <c r="SW48" s="34"/>
      <c r="SX48" s="34"/>
      <c r="SY48" s="34"/>
      <c r="SZ48" s="34"/>
      <c r="TA48" s="34"/>
      <c r="TB48" s="34"/>
      <c r="TC48" s="34"/>
      <c r="TD48" s="34"/>
      <c r="TE48" s="34"/>
      <c r="TF48" s="34"/>
      <c r="TG48" s="34"/>
      <c r="TH48" s="34"/>
      <c r="TI48" s="34"/>
      <c r="TJ48" s="34"/>
      <c r="TK48" s="34"/>
      <c r="TL48" s="34"/>
      <c r="TM48" s="34"/>
      <c r="TN48" s="34"/>
      <c r="TO48" s="34"/>
      <c r="TP48" s="34"/>
      <c r="TQ48" s="34"/>
      <c r="TR48" s="34"/>
      <c r="TS48" s="34"/>
      <c r="TT48" s="34"/>
      <c r="TU48" s="34"/>
      <c r="TV48" s="34"/>
      <c r="TW48" s="34"/>
      <c r="TX48" s="34"/>
      <c r="TY48" s="34"/>
      <c r="TZ48" s="34"/>
      <c r="UA48" s="34"/>
      <c r="UB48" s="34"/>
      <c r="UC48" s="34"/>
      <c r="UD48" s="34"/>
      <c r="UE48" s="34"/>
      <c r="UF48" s="34"/>
      <c r="UG48" s="34"/>
      <c r="UH48" s="34"/>
      <c r="UI48" s="34"/>
      <c r="UJ48" s="34"/>
      <c r="UK48" s="34"/>
      <c r="UL48" s="34"/>
      <c r="UM48" s="34"/>
      <c r="UN48" s="34"/>
      <c r="UO48" s="34"/>
      <c r="UP48" s="34"/>
      <c r="UQ48" s="34"/>
      <c r="UR48" s="34"/>
      <c r="US48" s="34"/>
      <c r="UT48" s="34"/>
      <c r="UU48" s="34"/>
      <c r="UV48" s="34"/>
      <c r="UW48" s="34"/>
      <c r="UX48" s="34"/>
      <c r="UY48" s="34"/>
      <c r="UZ48" s="34"/>
      <c r="VA48" s="34"/>
      <c r="VB48" s="34"/>
      <c r="VC48" s="34"/>
      <c r="VD48" s="34"/>
      <c r="VE48" s="34"/>
      <c r="VF48" s="34"/>
      <c r="VG48" s="34"/>
      <c r="VH48" s="34"/>
      <c r="VI48" s="34"/>
      <c r="VJ48" s="34"/>
      <c r="VK48" s="34"/>
      <c r="VL48" s="34"/>
      <c r="VM48" s="34"/>
      <c r="VN48" s="34"/>
      <c r="VO48" s="34"/>
      <c r="VP48" s="34"/>
      <c r="VQ48" s="34"/>
      <c r="VR48" s="34"/>
      <c r="VS48" s="34"/>
      <c r="VT48" s="34"/>
      <c r="VU48" s="34"/>
      <c r="VV48" s="34"/>
      <c r="VW48" s="34"/>
      <c r="VX48" s="34"/>
      <c r="VY48" s="34"/>
      <c r="VZ48" s="34"/>
      <c r="WA48" s="34"/>
      <c r="WB48" s="34"/>
      <c r="WC48" s="34"/>
      <c r="WD48" s="34"/>
      <c r="WE48" s="34"/>
      <c r="WF48" s="34"/>
      <c r="WG48" s="34"/>
      <c r="WH48" s="34"/>
      <c r="WI48" s="34"/>
      <c r="WJ48" s="34"/>
      <c r="WK48" s="34"/>
      <c r="WL48" s="34"/>
      <c r="WM48" s="34"/>
      <c r="WN48" s="34"/>
      <c r="WO48" s="34"/>
      <c r="WP48" s="34"/>
      <c r="WQ48" s="34"/>
      <c r="WR48" s="34"/>
      <c r="WS48" s="34"/>
      <c r="WT48" s="34"/>
      <c r="WU48" s="34"/>
      <c r="WV48" s="34"/>
      <c r="WW48" s="34"/>
      <c r="WX48" s="34"/>
      <c r="WY48" s="34"/>
      <c r="WZ48" s="34"/>
      <c r="XA48" s="34"/>
      <c r="XB48" s="34"/>
      <c r="XC48" s="34"/>
      <c r="XD48" s="34"/>
      <c r="XE48" s="34"/>
      <c r="XF48" s="34"/>
      <c r="XG48" s="34"/>
      <c r="XH48" s="34"/>
      <c r="XI48" s="34"/>
      <c r="XJ48" s="34"/>
      <c r="XK48" s="34"/>
      <c r="XL48" s="34"/>
      <c r="XM48" s="34"/>
      <c r="XN48" s="34"/>
      <c r="XO48" s="34"/>
      <c r="XP48" s="34"/>
      <c r="XQ48" s="34"/>
      <c r="XR48" s="34"/>
      <c r="XS48" s="34"/>
      <c r="XT48" s="34"/>
      <c r="XU48" s="34"/>
      <c r="XV48" s="34"/>
      <c r="XW48" s="34"/>
      <c r="XX48" s="34"/>
      <c r="XY48" s="34"/>
      <c r="XZ48" s="34"/>
      <c r="YA48" s="34"/>
      <c r="YB48" s="34"/>
      <c r="YC48" s="34"/>
      <c r="YD48" s="34"/>
      <c r="YE48" s="34"/>
      <c r="YF48" s="34"/>
      <c r="YG48" s="34"/>
      <c r="YH48" s="34"/>
      <c r="YI48" s="34"/>
      <c r="YJ48" s="34"/>
      <c r="YK48" s="34"/>
      <c r="YL48" s="34"/>
      <c r="YM48" s="34"/>
      <c r="YN48" s="34"/>
      <c r="YO48" s="34"/>
      <c r="YP48" s="34"/>
      <c r="YQ48" s="34"/>
      <c r="YR48" s="34"/>
      <c r="YS48" s="34"/>
      <c r="YT48" s="34"/>
      <c r="YU48" s="34"/>
      <c r="YV48" s="34"/>
      <c r="YW48" s="34"/>
      <c r="YX48" s="34"/>
      <c r="YY48" s="34"/>
      <c r="YZ48" s="34"/>
      <c r="ZA48" s="34"/>
      <c r="ZB48" s="34"/>
      <c r="ZC48" s="34"/>
      <c r="ZD48" s="34"/>
      <c r="ZE48" s="34"/>
      <c r="ZF48" s="34"/>
      <c r="ZG48" s="34"/>
      <c r="ZH48" s="34"/>
      <c r="ZI48" s="34"/>
      <c r="ZJ48" s="34"/>
      <c r="ZK48" s="34"/>
      <c r="ZL48" s="34"/>
      <c r="ZM48" s="34"/>
      <c r="ZN48" s="34"/>
      <c r="ZO48" s="34"/>
      <c r="ZP48" s="34"/>
      <c r="ZQ48" s="34"/>
      <c r="ZR48" s="34"/>
      <c r="ZS48" s="34"/>
      <c r="ZT48" s="34"/>
      <c r="ZU48" s="34"/>
      <c r="ZV48" s="34"/>
      <c r="ZW48" s="34"/>
      <c r="ZX48" s="34"/>
      <c r="ZY48" s="34"/>
      <c r="ZZ48" s="34"/>
      <c r="AAA48" s="34"/>
      <c r="AAB48" s="34"/>
      <c r="AAC48" s="34"/>
      <c r="AAD48" s="34"/>
      <c r="AAE48" s="34"/>
      <c r="AAF48" s="34"/>
      <c r="AAG48" s="34"/>
      <c r="AAH48" s="34"/>
      <c r="AAI48" s="34"/>
      <c r="AAJ48" s="34"/>
      <c r="AAK48" s="34"/>
      <c r="AAL48" s="34"/>
      <c r="AAM48" s="34"/>
      <c r="AAN48" s="34"/>
      <c r="AAO48" s="34"/>
      <c r="AAP48" s="34"/>
      <c r="AAQ48" s="34"/>
      <c r="AAR48" s="34"/>
      <c r="AAS48" s="34"/>
      <c r="AAT48" s="34"/>
      <c r="AAU48" s="34"/>
      <c r="AAV48" s="34"/>
      <c r="AAW48" s="34"/>
      <c r="AAX48" s="34"/>
      <c r="AAY48" s="34"/>
      <c r="AAZ48" s="34"/>
      <c r="ABA48" s="34"/>
      <c r="ABB48" s="34"/>
      <c r="ABC48" s="34"/>
      <c r="ABD48" s="34"/>
      <c r="ABE48" s="34"/>
      <c r="ABF48" s="34"/>
      <c r="ABG48" s="34"/>
      <c r="ABH48" s="34"/>
      <c r="ABI48" s="34"/>
      <c r="ABJ48" s="34"/>
      <c r="ABK48" s="34"/>
      <c r="ABL48" s="34"/>
      <c r="ABM48" s="34"/>
      <c r="ABN48" s="34"/>
      <c r="ABO48" s="34"/>
      <c r="ABP48" s="34"/>
      <c r="ABQ48" s="34"/>
      <c r="ABR48" s="34"/>
      <c r="ABS48" s="34"/>
      <c r="ABT48" s="34"/>
      <c r="ABU48" s="34"/>
      <c r="ABV48" s="34"/>
      <c r="ABW48" s="34"/>
      <c r="ABX48" s="34"/>
      <c r="ABY48" s="34"/>
      <c r="ABZ48" s="34"/>
      <c r="ACA48" s="34"/>
      <c r="ACB48" s="34"/>
      <c r="ACC48" s="34"/>
      <c r="ACD48" s="34"/>
      <c r="ACE48" s="34"/>
      <c r="ACF48" s="34"/>
      <c r="ACG48" s="34"/>
      <c r="ACH48" s="34"/>
      <c r="ACI48" s="34"/>
      <c r="ACJ48" s="34"/>
      <c r="ACK48" s="34"/>
      <c r="ACL48" s="34"/>
      <c r="ACM48" s="34"/>
      <c r="ACN48" s="34"/>
      <c r="ACO48" s="34"/>
      <c r="ACP48" s="34"/>
      <c r="ACQ48" s="34"/>
      <c r="ACR48" s="34"/>
      <c r="ACS48" s="34"/>
      <c r="ACT48" s="34"/>
      <c r="ACU48" s="34"/>
      <c r="ACV48" s="34"/>
      <c r="ACW48" s="34"/>
      <c r="ACX48" s="34"/>
      <c r="ACY48" s="34"/>
      <c r="ACZ48" s="34"/>
      <c r="ADA48" s="34"/>
      <c r="ADB48" s="34"/>
      <c r="ADC48" s="34"/>
      <c r="ADD48" s="34"/>
      <c r="ADE48" s="34"/>
      <c r="ADF48" s="34"/>
      <c r="ADG48" s="34"/>
      <c r="ADH48" s="34"/>
      <c r="ADI48" s="34"/>
      <c r="ADJ48" s="34"/>
      <c r="ADK48" s="34"/>
      <c r="ADL48" s="34"/>
      <c r="ADM48" s="34"/>
      <c r="ADN48" s="34"/>
      <c r="ADO48" s="34"/>
      <c r="ADP48" s="34"/>
      <c r="ADQ48" s="34"/>
      <c r="ADR48" s="34"/>
      <c r="ADS48" s="34"/>
      <c r="ADT48" s="34"/>
      <c r="ADU48" s="34"/>
      <c r="ADV48" s="34"/>
      <c r="ADW48" s="34"/>
      <c r="ADX48" s="34"/>
      <c r="ADY48" s="34"/>
      <c r="ADZ48" s="34"/>
      <c r="AEA48" s="34"/>
      <c r="AEB48" s="34"/>
      <c r="AEC48" s="34"/>
      <c r="AED48" s="34"/>
      <c r="AEE48" s="34"/>
      <c r="AEF48" s="34"/>
      <c r="AEG48" s="34"/>
      <c r="AEH48" s="34"/>
      <c r="AEI48" s="34"/>
      <c r="AEJ48" s="34"/>
      <c r="AEK48" s="34"/>
      <c r="AEL48" s="34"/>
      <c r="AEM48" s="34"/>
      <c r="AEN48" s="34"/>
      <c r="AEO48" s="34"/>
      <c r="AEP48" s="34"/>
      <c r="AEQ48" s="34"/>
      <c r="AER48" s="34"/>
      <c r="AES48" s="34"/>
      <c r="AET48" s="34"/>
      <c r="AEU48" s="34"/>
      <c r="AEV48" s="34"/>
      <c r="AEW48" s="34"/>
      <c r="AEX48" s="34"/>
      <c r="AEY48" s="34"/>
      <c r="AEZ48" s="34"/>
      <c r="AFA48" s="34"/>
      <c r="AFB48" s="34"/>
      <c r="AFC48" s="34"/>
      <c r="AFD48" s="34"/>
      <c r="AFE48" s="34"/>
      <c r="AFF48" s="34"/>
      <c r="AFG48" s="34"/>
      <c r="AFH48" s="34"/>
      <c r="AFI48" s="34"/>
      <c r="AFJ48" s="34"/>
      <c r="AFK48" s="34"/>
      <c r="AFL48" s="34"/>
      <c r="AFM48" s="34"/>
      <c r="AFN48" s="34"/>
      <c r="AFO48" s="34"/>
      <c r="AFP48" s="34"/>
      <c r="AFQ48" s="34"/>
      <c r="AFR48" s="34"/>
      <c r="AFS48" s="34"/>
      <c r="AFT48" s="34"/>
      <c r="AFU48" s="34"/>
      <c r="AFV48" s="34"/>
      <c r="AFW48" s="34"/>
      <c r="AFX48" s="34"/>
      <c r="AFY48" s="34"/>
      <c r="AFZ48" s="34"/>
      <c r="AGA48" s="34"/>
      <c r="AGB48" s="34"/>
      <c r="AGC48" s="34"/>
      <c r="AGD48" s="34"/>
      <c r="AGE48" s="34"/>
      <c r="AGF48" s="34"/>
      <c r="AGG48" s="34"/>
      <c r="AGH48" s="34"/>
      <c r="AGI48" s="34"/>
      <c r="AGJ48" s="34"/>
      <c r="AGK48" s="34"/>
      <c r="AGL48" s="34"/>
      <c r="AGM48" s="34"/>
      <c r="AGN48" s="34"/>
      <c r="AGO48" s="34"/>
      <c r="AGP48" s="34"/>
      <c r="AGQ48" s="34"/>
      <c r="AGR48" s="34"/>
      <c r="AGS48" s="34"/>
      <c r="AGT48" s="34"/>
      <c r="AGU48" s="34"/>
      <c r="AGV48" s="34"/>
      <c r="AGW48" s="34"/>
      <c r="AGX48" s="34"/>
      <c r="AGY48" s="34"/>
      <c r="AGZ48" s="34"/>
      <c r="AHA48" s="34"/>
      <c r="AHB48" s="34"/>
      <c r="AHC48" s="34"/>
      <c r="AHD48" s="34"/>
      <c r="AHE48" s="34"/>
      <c r="AHF48" s="34"/>
      <c r="AHG48" s="34"/>
      <c r="AHH48" s="34"/>
      <c r="AHI48" s="34"/>
      <c r="AHJ48" s="34"/>
      <c r="AHK48" s="34"/>
      <c r="AHL48" s="34"/>
      <c r="AHM48" s="34"/>
      <c r="AHN48" s="34"/>
      <c r="AHO48" s="34"/>
      <c r="AHP48" s="34"/>
      <c r="AHQ48" s="34"/>
      <c r="AHR48" s="34"/>
      <c r="AHS48" s="34"/>
      <c r="AHT48" s="34"/>
      <c r="AHU48" s="34"/>
      <c r="AHV48" s="34"/>
      <c r="AHW48" s="34"/>
      <c r="AHX48" s="34"/>
      <c r="AHY48" s="34"/>
      <c r="AHZ48" s="34"/>
      <c r="AIA48" s="34"/>
      <c r="AIB48" s="34"/>
      <c r="AIC48" s="34"/>
      <c r="AID48" s="34"/>
      <c r="AIE48" s="34"/>
      <c r="AIF48" s="34"/>
      <c r="AIG48" s="34"/>
      <c r="AIH48" s="34"/>
      <c r="AII48" s="34"/>
      <c r="AIJ48" s="34"/>
      <c r="AIK48" s="34"/>
      <c r="AIL48" s="34"/>
      <c r="AIM48" s="34"/>
      <c r="AIN48" s="34"/>
      <c r="AIO48" s="34"/>
      <c r="AIP48" s="34"/>
      <c r="AIQ48" s="34"/>
      <c r="AIR48" s="34"/>
      <c r="AIS48" s="34"/>
      <c r="AIT48" s="34"/>
      <c r="AIU48" s="34"/>
      <c r="AIV48" s="34"/>
      <c r="AIW48" s="34"/>
      <c r="AIX48" s="34"/>
      <c r="AIY48" s="34"/>
      <c r="AIZ48" s="34"/>
      <c r="AJA48" s="34"/>
      <c r="AJB48" s="34"/>
      <c r="AJC48" s="34"/>
      <c r="AJD48" s="34"/>
      <c r="AJE48" s="34"/>
      <c r="AJF48" s="34"/>
      <c r="AJG48" s="34"/>
      <c r="AJH48" s="34"/>
      <c r="AJI48" s="34"/>
      <c r="AJJ48" s="34"/>
      <c r="AJK48" s="34"/>
      <c r="AJL48" s="34"/>
      <c r="AJM48" s="34"/>
      <c r="AJN48" s="34"/>
      <c r="AJO48" s="34"/>
      <c r="AJP48" s="34"/>
      <c r="AJQ48" s="34"/>
      <c r="AJR48" s="34"/>
      <c r="AJS48" s="34"/>
      <c r="AJT48" s="34"/>
      <c r="AJU48" s="34"/>
      <c r="AJV48" s="34"/>
      <c r="AJW48" s="34"/>
      <c r="AJX48" s="34"/>
      <c r="AJY48" s="34"/>
      <c r="AJZ48" s="34"/>
      <c r="AKA48" s="34"/>
      <c r="AKB48" s="34"/>
      <c r="AKC48" s="34"/>
      <c r="AKD48" s="34"/>
      <c r="AKE48" s="34"/>
      <c r="AKF48" s="34"/>
      <c r="AKG48" s="34"/>
      <c r="AKH48" s="34"/>
      <c r="AKI48" s="34"/>
      <c r="AKJ48" s="34"/>
      <c r="AKK48" s="34"/>
      <c r="AKL48" s="34"/>
      <c r="AKM48" s="34"/>
      <c r="AKN48" s="34"/>
      <c r="AKO48" s="34"/>
      <c r="AKP48" s="34"/>
      <c r="AKQ48" s="34"/>
      <c r="AKR48" s="34"/>
      <c r="AKS48" s="34"/>
      <c r="AKT48" s="34"/>
      <c r="AKU48" s="34"/>
      <c r="AKV48" s="34"/>
      <c r="AKW48" s="34"/>
      <c r="AKX48" s="34"/>
      <c r="AKY48" s="34"/>
      <c r="AKZ48" s="34"/>
      <c r="ALA48" s="34"/>
      <c r="ALB48" s="34"/>
      <c r="ALC48" s="34"/>
      <c r="ALD48" s="34"/>
      <c r="ALE48" s="34"/>
      <c r="ALF48" s="34"/>
      <c r="ALG48" s="34"/>
      <c r="ALH48" s="34"/>
      <c r="ALI48" s="34"/>
      <c r="ALJ48" s="34"/>
      <c r="ALK48" s="34"/>
      <c r="ALL48" s="34"/>
      <c r="ALM48" s="34"/>
      <c r="ALN48" s="34"/>
      <c r="ALO48" s="34"/>
      <c r="ALP48" s="34"/>
      <c r="ALQ48" s="34"/>
      <c r="ALR48" s="34"/>
      <c r="ALS48" s="34"/>
      <c r="ALT48" s="34"/>
      <c r="ALU48" s="34"/>
      <c r="ALV48" s="34"/>
      <c r="ALW48" s="34"/>
      <c r="ALX48" s="34"/>
      <c r="ALY48" s="34"/>
      <c r="ALZ48" s="34"/>
      <c r="AMA48" s="34"/>
      <c r="AMB48" s="34"/>
      <c r="AMC48" s="34"/>
      <c r="AMD48" s="34"/>
      <c r="AME48" s="34"/>
      <c r="AMF48" s="34"/>
      <c r="AMG48" s="34"/>
      <c r="AMH48" s="34"/>
      <c r="AMI48" s="34"/>
      <c r="AMJ48" s="34"/>
      <c r="AMK48" s="34"/>
      <c r="AML48" s="34"/>
      <c r="AMM48" s="34"/>
    </row>
    <row r="49" spans="1:1027" s="61" customFormat="1" ht="21" thickBot="1" x14ac:dyDescent="0.3">
      <c r="A49" s="80" t="s">
        <v>87</v>
      </c>
      <c r="B49" s="81" t="s">
        <v>21</v>
      </c>
      <c r="C49" s="82" t="s">
        <v>0</v>
      </c>
      <c r="D49" s="83" t="s">
        <v>45</v>
      </c>
      <c r="E49" s="82" t="s">
        <v>68</v>
      </c>
      <c r="F49" s="82" t="s">
        <v>69</v>
      </c>
      <c r="G49" s="84" t="s">
        <v>70</v>
      </c>
      <c r="H49" s="50" t="s">
        <v>18</v>
      </c>
      <c r="I49" s="16"/>
      <c r="J49" s="34"/>
      <c r="K49" s="34"/>
      <c r="L49" s="9"/>
      <c r="M49" s="9"/>
      <c r="N49" s="9"/>
      <c r="O49" s="9"/>
      <c r="P49" s="9"/>
      <c r="Q49" s="103"/>
      <c r="R49" s="34"/>
      <c r="S49" s="107"/>
      <c r="T49" s="107"/>
      <c r="U49" s="107"/>
      <c r="V49" s="112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4"/>
      <c r="CC49" s="34"/>
      <c r="CD49" s="34"/>
      <c r="CE49" s="34"/>
      <c r="CF49" s="34"/>
      <c r="CG49" s="34"/>
      <c r="CH49" s="34"/>
      <c r="CI49" s="34"/>
      <c r="CJ49" s="34"/>
      <c r="CK49" s="34"/>
      <c r="CL49" s="34"/>
      <c r="CM49" s="34"/>
      <c r="CN49" s="34"/>
      <c r="CO49" s="34"/>
      <c r="CP49" s="34"/>
      <c r="CQ49" s="34"/>
      <c r="CR49" s="34"/>
      <c r="CS49" s="34"/>
      <c r="CT49" s="34"/>
      <c r="CU49" s="34"/>
      <c r="CV49" s="34"/>
      <c r="CW49" s="34"/>
      <c r="CX49" s="34"/>
      <c r="CY49" s="34"/>
      <c r="CZ49" s="34"/>
      <c r="DA49" s="34"/>
      <c r="DB49" s="34"/>
      <c r="DC49" s="34"/>
      <c r="DD49" s="34"/>
      <c r="DE49" s="34"/>
      <c r="DF49" s="34"/>
      <c r="DG49" s="34"/>
      <c r="DH49" s="34"/>
      <c r="DI49" s="34"/>
      <c r="DJ49" s="34"/>
      <c r="DK49" s="34"/>
      <c r="DL49" s="34"/>
      <c r="DM49" s="34"/>
      <c r="DN49" s="34"/>
      <c r="DO49" s="34"/>
      <c r="DP49" s="34"/>
      <c r="DQ49" s="34"/>
      <c r="DR49" s="34"/>
      <c r="DS49" s="34"/>
      <c r="DT49" s="34"/>
      <c r="DU49" s="34"/>
      <c r="DV49" s="34"/>
      <c r="DW49" s="34"/>
      <c r="DX49" s="34"/>
      <c r="DY49" s="34"/>
      <c r="DZ49" s="34"/>
      <c r="EA49" s="34"/>
      <c r="EB49" s="34"/>
      <c r="EC49" s="34"/>
      <c r="ED49" s="34"/>
      <c r="EE49" s="34"/>
      <c r="EF49" s="34"/>
      <c r="EG49" s="34"/>
      <c r="EH49" s="34"/>
      <c r="EI49" s="34"/>
      <c r="EJ49" s="34"/>
      <c r="EK49" s="34"/>
      <c r="EL49" s="34"/>
      <c r="EM49" s="34"/>
      <c r="EN49" s="34"/>
      <c r="EO49" s="34"/>
      <c r="EP49" s="34"/>
      <c r="EQ49" s="34"/>
      <c r="ER49" s="34"/>
      <c r="ES49" s="34"/>
      <c r="ET49" s="34"/>
      <c r="EU49" s="34"/>
      <c r="EV49" s="34"/>
      <c r="EW49" s="34"/>
      <c r="EX49" s="34"/>
      <c r="EY49" s="34"/>
      <c r="EZ49" s="34"/>
      <c r="FA49" s="34"/>
      <c r="FB49" s="34"/>
      <c r="FC49" s="34"/>
      <c r="FD49" s="34"/>
      <c r="FE49" s="34"/>
      <c r="FF49" s="34"/>
      <c r="FG49" s="34"/>
      <c r="FH49" s="34"/>
      <c r="FI49" s="34"/>
      <c r="FJ49" s="34"/>
      <c r="FK49" s="34"/>
      <c r="FL49" s="34"/>
      <c r="FM49" s="34"/>
      <c r="FN49" s="34"/>
      <c r="FO49" s="34"/>
      <c r="FP49" s="34"/>
      <c r="FQ49" s="34"/>
      <c r="FR49" s="34"/>
      <c r="FS49" s="34"/>
      <c r="FT49" s="34"/>
      <c r="FU49" s="34"/>
      <c r="FV49" s="34"/>
      <c r="FW49" s="34"/>
      <c r="FX49" s="34"/>
      <c r="FY49" s="34"/>
      <c r="FZ49" s="34"/>
      <c r="GA49" s="34"/>
      <c r="GB49" s="34"/>
      <c r="GC49" s="34"/>
      <c r="GD49" s="34"/>
      <c r="GE49" s="34"/>
      <c r="GF49" s="34"/>
      <c r="GG49" s="34"/>
      <c r="GH49" s="34"/>
      <c r="GI49" s="34"/>
      <c r="GJ49" s="34"/>
      <c r="GK49" s="34"/>
      <c r="GL49" s="34"/>
      <c r="GM49" s="34"/>
      <c r="GN49" s="34"/>
      <c r="GO49" s="34"/>
      <c r="GP49" s="34"/>
      <c r="GQ49" s="34"/>
      <c r="GR49" s="34"/>
      <c r="GS49" s="34"/>
      <c r="GT49" s="34"/>
      <c r="GU49" s="34"/>
      <c r="GV49" s="34"/>
      <c r="GW49" s="34"/>
      <c r="GX49" s="34"/>
      <c r="GY49" s="34"/>
      <c r="GZ49" s="34"/>
      <c r="HA49" s="34"/>
      <c r="HB49" s="34"/>
      <c r="HC49" s="34"/>
      <c r="HD49" s="34"/>
      <c r="HE49" s="34"/>
      <c r="HF49" s="34"/>
      <c r="HG49" s="34"/>
      <c r="HH49" s="34"/>
      <c r="HI49" s="34"/>
      <c r="HJ49" s="34"/>
      <c r="HK49" s="34"/>
      <c r="HL49" s="34"/>
      <c r="HM49" s="34"/>
      <c r="HN49" s="34"/>
      <c r="HO49" s="34"/>
      <c r="HP49" s="34"/>
      <c r="HQ49" s="34"/>
      <c r="HR49" s="34"/>
      <c r="HS49" s="34"/>
      <c r="HT49" s="34"/>
      <c r="HU49" s="34"/>
      <c r="HV49" s="34"/>
      <c r="HW49" s="34"/>
      <c r="HX49" s="34"/>
      <c r="HY49" s="34"/>
      <c r="HZ49" s="34"/>
      <c r="IA49" s="34"/>
      <c r="IB49" s="34"/>
      <c r="IC49" s="34"/>
      <c r="ID49" s="34"/>
      <c r="IE49" s="34"/>
      <c r="IF49" s="34"/>
      <c r="IG49" s="34"/>
      <c r="IH49" s="34"/>
      <c r="II49" s="34"/>
      <c r="IJ49" s="34"/>
      <c r="IK49" s="34"/>
      <c r="IL49" s="34"/>
      <c r="IM49" s="34"/>
      <c r="IN49" s="34"/>
      <c r="IO49" s="34"/>
      <c r="IP49" s="34"/>
      <c r="IQ49" s="34"/>
      <c r="IR49" s="34"/>
      <c r="IS49" s="34"/>
      <c r="IT49" s="34"/>
      <c r="IU49" s="34"/>
      <c r="IV49" s="34"/>
      <c r="IW49" s="34"/>
      <c r="IX49" s="34"/>
      <c r="IY49" s="34"/>
      <c r="IZ49" s="34"/>
      <c r="JA49" s="34"/>
      <c r="JB49" s="34"/>
      <c r="JC49" s="34"/>
      <c r="JD49" s="34"/>
      <c r="JE49" s="34"/>
      <c r="JF49" s="34"/>
      <c r="JG49" s="34"/>
      <c r="JH49" s="34"/>
      <c r="JI49" s="34"/>
      <c r="JJ49" s="34"/>
      <c r="JK49" s="34"/>
      <c r="JL49" s="34"/>
      <c r="JM49" s="34"/>
      <c r="JN49" s="34"/>
      <c r="JO49" s="34"/>
      <c r="JP49" s="34"/>
      <c r="JQ49" s="34"/>
      <c r="JR49" s="34"/>
      <c r="JS49" s="34"/>
      <c r="JT49" s="34"/>
      <c r="JU49" s="34"/>
      <c r="JV49" s="34"/>
      <c r="JW49" s="34"/>
      <c r="JX49" s="34"/>
      <c r="JY49" s="34"/>
      <c r="JZ49" s="34"/>
      <c r="KA49" s="34"/>
      <c r="KB49" s="34"/>
      <c r="KC49" s="34"/>
      <c r="KD49" s="34"/>
      <c r="KE49" s="34"/>
      <c r="KF49" s="34"/>
      <c r="KG49" s="34"/>
      <c r="KH49" s="34"/>
      <c r="KI49" s="34"/>
      <c r="KJ49" s="34"/>
      <c r="KK49" s="34"/>
      <c r="KL49" s="34"/>
      <c r="KM49" s="34"/>
      <c r="KN49" s="34"/>
      <c r="KO49" s="34"/>
      <c r="KP49" s="34"/>
      <c r="KQ49" s="34"/>
      <c r="KR49" s="34"/>
      <c r="KS49" s="34"/>
      <c r="KT49" s="34"/>
      <c r="KU49" s="34"/>
      <c r="KV49" s="34"/>
      <c r="KW49" s="34"/>
      <c r="KX49" s="34"/>
      <c r="KY49" s="34"/>
      <c r="KZ49" s="34"/>
      <c r="LA49" s="34"/>
      <c r="LB49" s="34"/>
      <c r="LC49" s="34"/>
      <c r="LD49" s="34"/>
      <c r="LE49" s="34"/>
      <c r="LF49" s="34"/>
      <c r="LG49" s="34"/>
      <c r="LH49" s="34"/>
      <c r="LI49" s="34"/>
      <c r="LJ49" s="34"/>
      <c r="LK49" s="34"/>
      <c r="LL49" s="34"/>
      <c r="LM49" s="34"/>
      <c r="LN49" s="34"/>
      <c r="LO49" s="34"/>
      <c r="LP49" s="34"/>
      <c r="LQ49" s="34"/>
      <c r="LR49" s="34"/>
      <c r="LS49" s="34"/>
      <c r="LT49" s="34"/>
      <c r="LU49" s="34"/>
      <c r="LV49" s="34"/>
      <c r="LW49" s="34"/>
      <c r="LX49" s="34"/>
      <c r="LY49" s="34"/>
      <c r="LZ49" s="34"/>
      <c r="MA49" s="34"/>
      <c r="MB49" s="34"/>
      <c r="MC49" s="34"/>
      <c r="MD49" s="34"/>
      <c r="ME49" s="34"/>
      <c r="MF49" s="34"/>
      <c r="MG49" s="34"/>
      <c r="MH49" s="34"/>
      <c r="MI49" s="34"/>
      <c r="MJ49" s="34"/>
      <c r="MK49" s="34"/>
      <c r="ML49" s="34"/>
      <c r="MM49" s="34"/>
      <c r="MN49" s="34"/>
      <c r="MO49" s="34"/>
      <c r="MP49" s="34"/>
      <c r="MQ49" s="34"/>
      <c r="MR49" s="34"/>
      <c r="MS49" s="34"/>
      <c r="MT49" s="34"/>
      <c r="MU49" s="34"/>
      <c r="MV49" s="34"/>
      <c r="MW49" s="34"/>
      <c r="MX49" s="34"/>
      <c r="MY49" s="34"/>
      <c r="MZ49" s="34"/>
      <c r="NA49" s="34"/>
      <c r="NB49" s="34"/>
      <c r="NC49" s="34"/>
      <c r="ND49" s="34"/>
      <c r="NE49" s="34"/>
      <c r="NF49" s="34"/>
      <c r="NG49" s="34"/>
      <c r="NH49" s="34"/>
      <c r="NI49" s="34"/>
      <c r="NJ49" s="34"/>
      <c r="NK49" s="34"/>
      <c r="NL49" s="34"/>
      <c r="NM49" s="34"/>
      <c r="NN49" s="34"/>
      <c r="NO49" s="34"/>
      <c r="NP49" s="34"/>
      <c r="NQ49" s="34"/>
      <c r="NR49" s="34"/>
      <c r="NS49" s="34"/>
      <c r="NT49" s="34"/>
      <c r="NU49" s="34"/>
      <c r="NV49" s="34"/>
      <c r="NW49" s="34"/>
      <c r="NX49" s="34"/>
      <c r="NY49" s="34"/>
      <c r="NZ49" s="34"/>
      <c r="OA49" s="34"/>
      <c r="OB49" s="34"/>
      <c r="OC49" s="34"/>
      <c r="OD49" s="34"/>
      <c r="OE49" s="34"/>
      <c r="OF49" s="34"/>
      <c r="OG49" s="34"/>
      <c r="OH49" s="34"/>
      <c r="OI49" s="34"/>
      <c r="OJ49" s="34"/>
      <c r="OK49" s="34"/>
      <c r="OL49" s="34"/>
      <c r="OM49" s="34"/>
      <c r="ON49" s="34"/>
      <c r="OO49" s="34"/>
      <c r="OP49" s="34"/>
      <c r="OQ49" s="34"/>
      <c r="OR49" s="34"/>
      <c r="OS49" s="34"/>
      <c r="OT49" s="34"/>
      <c r="OU49" s="34"/>
      <c r="OV49" s="34"/>
      <c r="OW49" s="34"/>
      <c r="OX49" s="34"/>
      <c r="OY49" s="34"/>
      <c r="OZ49" s="34"/>
      <c r="PA49" s="34"/>
      <c r="PB49" s="34"/>
      <c r="PC49" s="34"/>
      <c r="PD49" s="34"/>
      <c r="PE49" s="34"/>
      <c r="PF49" s="34"/>
      <c r="PG49" s="34"/>
      <c r="PH49" s="34"/>
      <c r="PI49" s="34"/>
      <c r="PJ49" s="34"/>
      <c r="PK49" s="34"/>
      <c r="PL49" s="34"/>
      <c r="PM49" s="34"/>
      <c r="PN49" s="34"/>
      <c r="PO49" s="34"/>
      <c r="PP49" s="34"/>
      <c r="PQ49" s="34"/>
      <c r="PR49" s="34"/>
      <c r="PS49" s="34"/>
      <c r="PT49" s="34"/>
      <c r="PU49" s="34"/>
      <c r="PV49" s="34"/>
      <c r="PW49" s="34"/>
      <c r="PX49" s="34"/>
      <c r="PY49" s="34"/>
      <c r="PZ49" s="34"/>
      <c r="QA49" s="34"/>
      <c r="QB49" s="34"/>
      <c r="QC49" s="34"/>
      <c r="QD49" s="34"/>
      <c r="QE49" s="34"/>
      <c r="QF49" s="34"/>
      <c r="QG49" s="34"/>
      <c r="QH49" s="34"/>
      <c r="QI49" s="34"/>
      <c r="QJ49" s="34"/>
      <c r="QK49" s="34"/>
      <c r="QL49" s="34"/>
      <c r="QM49" s="34"/>
      <c r="QN49" s="34"/>
      <c r="QO49" s="34"/>
      <c r="QP49" s="34"/>
      <c r="QQ49" s="34"/>
      <c r="QR49" s="34"/>
      <c r="QS49" s="34"/>
      <c r="QT49" s="34"/>
      <c r="QU49" s="34"/>
      <c r="QV49" s="34"/>
      <c r="QW49" s="34"/>
      <c r="QX49" s="34"/>
      <c r="QY49" s="34"/>
      <c r="QZ49" s="34"/>
      <c r="RA49" s="34"/>
      <c r="RB49" s="34"/>
      <c r="RC49" s="34"/>
      <c r="RD49" s="34"/>
      <c r="RE49" s="34"/>
      <c r="RF49" s="34"/>
      <c r="RG49" s="34"/>
      <c r="RH49" s="34"/>
      <c r="RI49" s="34"/>
      <c r="RJ49" s="34"/>
      <c r="RK49" s="34"/>
      <c r="RL49" s="34"/>
      <c r="RM49" s="34"/>
      <c r="RN49" s="34"/>
      <c r="RO49" s="34"/>
      <c r="RP49" s="34"/>
      <c r="RQ49" s="34"/>
      <c r="RR49" s="34"/>
      <c r="RS49" s="34"/>
      <c r="RT49" s="34"/>
      <c r="RU49" s="34"/>
      <c r="RV49" s="34"/>
      <c r="RW49" s="34"/>
      <c r="RX49" s="34"/>
      <c r="RY49" s="34"/>
      <c r="RZ49" s="34"/>
      <c r="SA49" s="34"/>
      <c r="SB49" s="34"/>
      <c r="SC49" s="34"/>
      <c r="SD49" s="34"/>
      <c r="SE49" s="34"/>
      <c r="SF49" s="34"/>
      <c r="SG49" s="34"/>
      <c r="SH49" s="34"/>
      <c r="SI49" s="34"/>
      <c r="SJ49" s="34"/>
      <c r="SK49" s="34"/>
      <c r="SL49" s="34"/>
      <c r="SM49" s="34"/>
      <c r="SN49" s="34"/>
      <c r="SO49" s="34"/>
      <c r="SP49" s="34"/>
      <c r="SQ49" s="34"/>
      <c r="SR49" s="34"/>
      <c r="SS49" s="34"/>
      <c r="ST49" s="34"/>
      <c r="SU49" s="34"/>
      <c r="SV49" s="34"/>
      <c r="SW49" s="34"/>
      <c r="SX49" s="34"/>
      <c r="SY49" s="34"/>
      <c r="SZ49" s="34"/>
      <c r="TA49" s="34"/>
      <c r="TB49" s="34"/>
      <c r="TC49" s="34"/>
      <c r="TD49" s="34"/>
      <c r="TE49" s="34"/>
      <c r="TF49" s="34"/>
      <c r="TG49" s="34"/>
      <c r="TH49" s="34"/>
      <c r="TI49" s="34"/>
      <c r="TJ49" s="34"/>
      <c r="TK49" s="34"/>
      <c r="TL49" s="34"/>
      <c r="TM49" s="34"/>
      <c r="TN49" s="34"/>
      <c r="TO49" s="34"/>
      <c r="TP49" s="34"/>
      <c r="TQ49" s="34"/>
      <c r="TR49" s="34"/>
      <c r="TS49" s="34"/>
      <c r="TT49" s="34"/>
      <c r="TU49" s="34"/>
      <c r="TV49" s="34"/>
      <c r="TW49" s="34"/>
      <c r="TX49" s="34"/>
      <c r="TY49" s="34"/>
      <c r="TZ49" s="34"/>
      <c r="UA49" s="34"/>
      <c r="UB49" s="34"/>
      <c r="UC49" s="34"/>
      <c r="UD49" s="34"/>
      <c r="UE49" s="34"/>
      <c r="UF49" s="34"/>
      <c r="UG49" s="34"/>
      <c r="UH49" s="34"/>
      <c r="UI49" s="34"/>
      <c r="UJ49" s="34"/>
      <c r="UK49" s="34"/>
      <c r="UL49" s="34"/>
      <c r="UM49" s="34"/>
      <c r="UN49" s="34"/>
      <c r="UO49" s="34"/>
      <c r="UP49" s="34"/>
      <c r="UQ49" s="34"/>
      <c r="UR49" s="34"/>
      <c r="US49" s="34"/>
      <c r="UT49" s="34"/>
      <c r="UU49" s="34"/>
      <c r="UV49" s="34"/>
      <c r="UW49" s="34"/>
      <c r="UX49" s="34"/>
      <c r="UY49" s="34"/>
      <c r="UZ49" s="34"/>
      <c r="VA49" s="34"/>
      <c r="VB49" s="34"/>
      <c r="VC49" s="34"/>
      <c r="VD49" s="34"/>
      <c r="VE49" s="34"/>
      <c r="VF49" s="34"/>
      <c r="VG49" s="34"/>
      <c r="VH49" s="34"/>
      <c r="VI49" s="34"/>
      <c r="VJ49" s="34"/>
      <c r="VK49" s="34"/>
      <c r="VL49" s="34"/>
      <c r="VM49" s="34"/>
      <c r="VN49" s="34"/>
      <c r="VO49" s="34"/>
      <c r="VP49" s="34"/>
      <c r="VQ49" s="34"/>
      <c r="VR49" s="34"/>
      <c r="VS49" s="34"/>
      <c r="VT49" s="34"/>
      <c r="VU49" s="34"/>
      <c r="VV49" s="34"/>
      <c r="VW49" s="34"/>
      <c r="VX49" s="34"/>
      <c r="VY49" s="34"/>
      <c r="VZ49" s="34"/>
      <c r="WA49" s="34"/>
      <c r="WB49" s="34"/>
      <c r="WC49" s="34"/>
      <c r="WD49" s="34"/>
      <c r="WE49" s="34"/>
      <c r="WF49" s="34"/>
      <c r="WG49" s="34"/>
      <c r="WH49" s="34"/>
      <c r="WI49" s="34"/>
      <c r="WJ49" s="34"/>
      <c r="WK49" s="34"/>
      <c r="WL49" s="34"/>
      <c r="WM49" s="34"/>
      <c r="WN49" s="34"/>
      <c r="WO49" s="34"/>
      <c r="WP49" s="34"/>
      <c r="WQ49" s="34"/>
      <c r="WR49" s="34"/>
      <c r="WS49" s="34"/>
      <c r="WT49" s="34"/>
      <c r="WU49" s="34"/>
      <c r="WV49" s="34"/>
      <c r="WW49" s="34"/>
      <c r="WX49" s="34"/>
      <c r="WY49" s="34"/>
      <c r="WZ49" s="34"/>
      <c r="XA49" s="34"/>
      <c r="XB49" s="34"/>
      <c r="XC49" s="34"/>
      <c r="XD49" s="34"/>
      <c r="XE49" s="34"/>
      <c r="XF49" s="34"/>
      <c r="XG49" s="34"/>
      <c r="XH49" s="34"/>
      <c r="XI49" s="34"/>
      <c r="XJ49" s="34"/>
      <c r="XK49" s="34"/>
      <c r="XL49" s="34"/>
      <c r="XM49" s="34"/>
      <c r="XN49" s="34"/>
      <c r="XO49" s="34"/>
      <c r="XP49" s="34"/>
      <c r="XQ49" s="34"/>
      <c r="XR49" s="34"/>
      <c r="XS49" s="34"/>
      <c r="XT49" s="34"/>
      <c r="XU49" s="34"/>
      <c r="XV49" s="34"/>
      <c r="XW49" s="34"/>
      <c r="XX49" s="34"/>
      <c r="XY49" s="34"/>
      <c r="XZ49" s="34"/>
      <c r="YA49" s="34"/>
      <c r="YB49" s="34"/>
      <c r="YC49" s="34"/>
      <c r="YD49" s="34"/>
      <c r="YE49" s="34"/>
      <c r="YF49" s="34"/>
      <c r="YG49" s="34"/>
      <c r="YH49" s="34"/>
      <c r="YI49" s="34"/>
      <c r="YJ49" s="34"/>
      <c r="YK49" s="34"/>
      <c r="YL49" s="34"/>
      <c r="YM49" s="34"/>
      <c r="YN49" s="34"/>
      <c r="YO49" s="34"/>
      <c r="YP49" s="34"/>
      <c r="YQ49" s="34"/>
      <c r="YR49" s="34"/>
      <c r="YS49" s="34"/>
      <c r="YT49" s="34"/>
      <c r="YU49" s="34"/>
      <c r="YV49" s="34"/>
      <c r="YW49" s="34"/>
      <c r="YX49" s="34"/>
      <c r="YY49" s="34"/>
      <c r="YZ49" s="34"/>
      <c r="ZA49" s="34"/>
      <c r="ZB49" s="34"/>
      <c r="ZC49" s="34"/>
      <c r="ZD49" s="34"/>
      <c r="ZE49" s="34"/>
      <c r="ZF49" s="34"/>
      <c r="ZG49" s="34"/>
      <c r="ZH49" s="34"/>
      <c r="ZI49" s="34"/>
      <c r="ZJ49" s="34"/>
      <c r="ZK49" s="34"/>
      <c r="ZL49" s="34"/>
      <c r="ZM49" s="34"/>
      <c r="ZN49" s="34"/>
      <c r="ZO49" s="34"/>
      <c r="ZP49" s="34"/>
      <c r="ZQ49" s="34"/>
      <c r="ZR49" s="34"/>
      <c r="ZS49" s="34"/>
      <c r="ZT49" s="34"/>
      <c r="ZU49" s="34"/>
      <c r="ZV49" s="34"/>
      <c r="ZW49" s="34"/>
      <c r="ZX49" s="34"/>
      <c r="ZY49" s="34"/>
      <c r="ZZ49" s="34"/>
      <c r="AAA49" s="34"/>
      <c r="AAB49" s="34"/>
      <c r="AAC49" s="34"/>
      <c r="AAD49" s="34"/>
      <c r="AAE49" s="34"/>
      <c r="AAF49" s="34"/>
      <c r="AAG49" s="34"/>
      <c r="AAH49" s="34"/>
      <c r="AAI49" s="34"/>
      <c r="AAJ49" s="34"/>
      <c r="AAK49" s="34"/>
      <c r="AAL49" s="34"/>
      <c r="AAM49" s="34"/>
      <c r="AAN49" s="34"/>
      <c r="AAO49" s="34"/>
      <c r="AAP49" s="34"/>
      <c r="AAQ49" s="34"/>
      <c r="AAR49" s="34"/>
      <c r="AAS49" s="34"/>
      <c r="AAT49" s="34"/>
      <c r="AAU49" s="34"/>
      <c r="AAV49" s="34"/>
      <c r="AAW49" s="34"/>
      <c r="AAX49" s="34"/>
      <c r="AAY49" s="34"/>
      <c r="AAZ49" s="34"/>
      <c r="ABA49" s="34"/>
      <c r="ABB49" s="34"/>
      <c r="ABC49" s="34"/>
      <c r="ABD49" s="34"/>
      <c r="ABE49" s="34"/>
      <c r="ABF49" s="34"/>
      <c r="ABG49" s="34"/>
      <c r="ABH49" s="34"/>
      <c r="ABI49" s="34"/>
      <c r="ABJ49" s="34"/>
      <c r="ABK49" s="34"/>
      <c r="ABL49" s="34"/>
      <c r="ABM49" s="34"/>
      <c r="ABN49" s="34"/>
      <c r="ABO49" s="34"/>
      <c r="ABP49" s="34"/>
      <c r="ABQ49" s="34"/>
      <c r="ABR49" s="34"/>
      <c r="ABS49" s="34"/>
      <c r="ABT49" s="34"/>
      <c r="ABU49" s="34"/>
      <c r="ABV49" s="34"/>
      <c r="ABW49" s="34"/>
      <c r="ABX49" s="34"/>
      <c r="ABY49" s="34"/>
      <c r="ABZ49" s="34"/>
      <c r="ACA49" s="34"/>
      <c r="ACB49" s="34"/>
      <c r="ACC49" s="34"/>
      <c r="ACD49" s="34"/>
      <c r="ACE49" s="34"/>
      <c r="ACF49" s="34"/>
      <c r="ACG49" s="34"/>
      <c r="ACH49" s="34"/>
      <c r="ACI49" s="34"/>
      <c r="ACJ49" s="34"/>
      <c r="ACK49" s="34"/>
      <c r="ACL49" s="34"/>
      <c r="ACM49" s="34"/>
      <c r="ACN49" s="34"/>
      <c r="ACO49" s="34"/>
      <c r="ACP49" s="34"/>
      <c r="ACQ49" s="34"/>
      <c r="ACR49" s="34"/>
      <c r="ACS49" s="34"/>
      <c r="ACT49" s="34"/>
      <c r="ACU49" s="34"/>
      <c r="ACV49" s="34"/>
      <c r="ACW49" s="34"/>
      <c r="ACX49" s="34"/>
      <c r="ACY49" s="34"/>
      <c r="ACZ49" s="34"/>
      <c r="ADA49" s="34"/>
      <c r="ADB49" s="34"/>
      <c r="ADC49" s="34"/>
      <c r="ADD49" s="34"/>
      <c r="ADE49" s="34"/>
      <c r="ADF49" s="34"/>
      <c r="ADG49" s="34"/>
      <c r="ADH49" s="34"/>
      <c r="ADI49" s="34"/>
      <c r="ADJ49" s="34"/>
      <c r="ADK49" s="34"/>
      <c r="ADL49" s="34"/>
      <c r="ADM49" s="34"/>
      <c r="ADN49" s="34"/>
      <c r="ADO49" s="34"/>
      <c r="ADP49" s="34"/>
      <c r="ADQ49" s="34"/>
      <c r="ADR49" s="34"/>
      <c r="ADS49" s="34"/>
      <c r="ADT49" s="34"/>
      <c r="ADU49" s="34"/>
      <c r="ADV49" s="34"/>
      <c r="ADW49" s="34"/>
      <c r="ADX49" s="34"/>
      <c r="ADY49" s="34"/>
      <c r="ADZ49" s="34"/>
      <c r="AEA49" s="34"/>
      <c r="AEB49" s="34"/>
      <c r="AEC49" s="34"/>
      <c r="AED49" s="34"/>
      <c r="AEE49" s="34"/>
      <c r="AEF49" s="34"/>
      <c r="AEG49" s="34"/>
      <c r="AEH49" s="34"/>
      <c r="AEI49" s="34"/>
      <c r="AEJ49" s="34"/>
      <c r="AEK49" s="34"/>
      <c r="AEL49" s="34"/>
      <c r="AEM49" s="34"/>
      <c r="AEN49" s="34"/>
      <c r="AEO49" s="34"/>
      <c r="AEP49" s="34"/>
      <c r="AEQ49" s="34"/>
      <c r="AER49" s="34"/>
      <c r="AES49" s="34"/>
      <c r="AET49" s="34"/>
      <c r="AEU49" s="34"/>
      <c r="AEV49" s="34"/>
      <c r="AEW49" s="34"/>
      <c r="AEX49" s="34"/>
      <c r="AEY49" s="34"/>
      <c r="AEZ49" s="34"/>
      <c r="AFA49" s="34"/>
      <c r="AFB49" s="34"/>
      <c r="AFC49" s="34"/>
      <c r="AFD49" s="34"/>
      <c r="AFE49" s="34"/>
      <c r="AFF49" s="34"/>
      <c r="AFG49" s="34"/>
      <c r="AFH49" s="34"/>
      <c r="AFI49" s="34"/>
      <c r="AFJ49" s="34"/>
      <c r="AFK49" s="34"/>
      <c r="AFL49" s="34"/>
      <c r="AFM49" s="34"/>
      <c r="AFN49" s="34"/>
      <c r="AFO49" s="34"/>
      <c r="AFP49" s="34"/>
      <c r="AFQ49" s="34"/>
      <c r="AFR49" s="34"/>
      <c r="AFS49" s="34"/>
      <c r="AFT49" s="34"/>
      <c r="AFU49" s="34"/>
      <c r="AFV49" s="34"/>
      <c r="AFW49" s="34"/>
      <c r="AFX49" s="34"/>
      <c r="AFY49" s="34"/>
      <c r="AFZ49" s="34"/>
      <c r="AGA49" s="34"/>
      <c r="AGB49" s="34"/>
      <c r="AGC49" s="34"/>
      <c r="AGD49" s="34"/>
      <c r="AGE49" s="34"/>
      <c r="AGF49" s="34"/>
      <c r="AGG49" s="34"/>
      <c r="AGH49" s="34"/>
      <c r="AGI49" s="34"/>
      <c r="AGJ49" s="34"/>
      <c r="AGK49" s="34"/>
      <c r="AGL49" s="34"/>
      <c r="AGM49" s="34"/>
      <c r="AGN49" s="34"/>
      <c r="AGO49" s="34"/>
      <c r="AGP49" s="34"/>
      <c r="AGQ49" s="34"/>
      <c r="AGR49" s="34"/>
      <c r="AGS49" s="34"/>
      <c r="AGT49" s="34"/>
      <c r="AGU49" s="34"/>
      <c r="AGV49" s="34"/>
      <c r="AGW49" s="34"/>
      <c r="AGX49" s="34"/>
      <c r="AGY49" s="34"/>
      <c r="AGZ49" s="34"/>
      <c r="AHA49" s="34"/>
      <c r="AHB49" s="34"/>
      <c r="AHC49" s="34"/>
      <c r="AHD49" s="34"/>
      <c r="AHE49" s="34"/>
      <c r="AHF49" s="34"/>
      <c r="AHG49" s="34"/>
      <c r="AHH49" s="34"/>
      <c r="AHI49" s="34"/>
      <c r="AHJ49" s="34"/>
      <c r="AHK49" s="34"/>
      <c r="AHL49" s="34"/>
      <c r="AHM49" s="34"/>
      <c r="AHN49" s="34"/>
      <c r="AHO49" s="34"/>
      <c r="AHP49" s="34"/>
      <c r="AHQ49" s="34"/>
      <c r="AHR49" s="34"/>
      <c r="AHS49" s="34"/>
      <c r="AHT49" s="34"/>
      <c r="AHU49" s="34"/>
      <c r="AHV49" s="34"/>
      <c r="AHW49" s="34"/>
      <c r="AHX49" s="34"/>
      <c r="AHY49" s="34"/>
      <c r="AHZ49" s="34"/>
      <c r="AIA49" s="34"/>
      <c r="AIB49" s="34"/>
      <c r="AIC49" s="34"/>
      <c r="AID49" s="34"/>
      <c r="AIE49" s="34"/>
      <c r="AIF49" s="34"/>
      <c r="AIG49" s="34"/>
      <c r="AIH49" s="34"/>
      <c r="AII49" s="34"/>
      <c r="AIJ49" s="34"/>
      <c r="AIK49" s="34"/>
      <c r="AIL49" s="34"/>
      <c r="AIM49" s="34"/>
      <c r="AIN49" s="34"/>
      <c r="AIO49" s="34"/>
      <c r="AIP49" s="34"/>
      <c r="AIQ49" s="34"/>
      <c r="AIR49" s="34"/>
      <c r="AIS49" s="34"/>
      <c r="AIT49" s="34"/>
      <c r="AIU49" s="34"/>
      <c r="AIV49" s="34"/>
      <c r="AIW49" s="34"/>
      <c r="AIX49" s="34"/>
      <c r="AIY49" s="34"/>
      <c r="AIZ49" s="34"/>
      <c r="AJA49" s="34"/>
      <c r="AJB49" s="34"/>
      <c r="AJC49" s="34"/>
      <c r="AJD49" s="34"/>
      <c r="AJE49" s="34"/>
      <c r="AJF49" s="34"/>
      <c r="AJG49" s="34"/>
      <c r="AJH49" s="34"/>
      <c r="AJI49" s="34"/>
      <c r="AJJ49" s="34"/>
      <c r="AJK49" s="34"/>
      <c r="AJL49" s="34"/>
      <c r="AJM49" s="34"/>
      <c r="AJN49" s="34"/>
      <c r="AJO49" s="34"/>
      <c r="AJP49" s="34"/>
      <c r="AJQ49" s="34"/>
      <c r="AJR49" s="34"/>
      <c r="AJS49" s="34"/>
      <c r="AJT49" s="34"/>
      <c r="AJU49" s="34"/>
      <c r="AJV49" s="34"/>
      <c r="AJW49" s="34"/>
      <c r="AJX49" s="34"/>
      <c r="AJY49" s="34"/>
      <c r="AJZ49" s="34"/>
      <c r="AKA49" s="34"/>
      <c r="AKB49" s="34"/>
      <c r="AKC49" s="34"/>
      <c r="AKD49" s="34"/>
      <c r="AKE49" s="34"/>
      <c r="AKF49" s="34"/>
      <c r="AKG49" s="34"/>
      <c r="AKH49" s="34"/>
      <c r="AKI49" s="34"/>
      <c r="AKJ49" s="34"/>
      <c r="AKK49" s="34"/>
      <c r="AKL49" s="34"/>
      <c r="AKM49" s="34"/>
      <c r="AKN49" s="34"/>
      <c r="AKO49" s="34"/>
      <c r="AKP49" s="34"/>
      <c r="AKQ49" s="34"/>
      <c r="AKR49" s="34"/>
      <c r="AKS49" s="34"/>
      <c r="AKT49" s="34"/>
      <c r="AKU49" s="34"/>
      <c r="AKV49" s="34"/>
      <c r="AKW49" s="34"/>
      <c r="AKX49" s="34"/>
      <c r="AKY49" s="34"/>
      <c r="AKZ49" s="34"/>
      <c r="ALA49" s="34"/>
      <c r="ALB49" s="34"/>
      <c r="ALC49" s="34"/>
      <c r="ALD49" s="34"/>
      <c r="ALE49" s="34"/>
      <c r="ALF49" s="34"/>
      <c r="ALG49" s="34"/>
      <c r="ALH49" s="34"/>
      <c r="ALI49" s="34"/>
      <c r="ALJ49" s="34"/>
      <c r="ALK49" s="34"/>
      <c r="ALL49" s="34"/>
      <c r="ALM49" s="34"/>
      <c r="ALN49" s="34"/>
      <c r="ALO49" s="34"/>
      <c r="ALP49" s="34"/>
      <c r="ALQ49" s="34"/>
      <c r="ALR49" s="34"/>
      <c r="ALS49" s="34"/>
      <c r="ALT49" s="34"/>
      <c r="ALU49" s="34"/>
      <c r="ALV49" s="34"/>
      <c r="ALW49" s="34"/>
      <c r="ALX49" s="34"/>
      <c r="ALY49" s="34"/>
      <c r="ALZ49" s="34"/>
      <c r="AMA49" s="34"/>
      <c r="AMB49" s="34"/>
      <c r="AMC49" s="34"/>
      <c r="AMD49" s="34"/>
      <c r="AME49" s="34"/>
      <c r="AMF49" s="34"/>
      <c r="AMG49" s="34"/>
      <c r="AMH49" s="34"/>
      <c r="AMI49" s="34"/>
      <c r="AMJ49" s="34"/>
      <c r="AMK49" s="34"/>
      <c r="AML49" s="34"/>
      <c r="AMM49" s="34"/>
    </row>
    <row r="50" spans="1:1027" ht="16.5" customHeight="1" x14ac:dyDescent="0.25">
      <c r="A50" s="446" t="s">
        <v>175</v>
      </c>
      <c r="B50" s="206">
        <v>1</v>
      </c>
      <c r="C50" s="207">
        <v>220</v>
      </c>
      <c r="D50" s="249">
        <v>0</v>
      </c>
      <c r="E50" s="250">
        <v>750</v>
      </c>
      <c r="F50" s="251">
        <v>1</v>
      </c>
      <c r="G50" s="208">
        <f t="shared" ref="G50:G61" si="6">B50*E50*F50</f>
        <v>750</v>
      </c>
      <c r="H50" s="258"/>
      <c r="I50" s="16"/>
      <c r="J50" s="155"/>
      <c r="K50" s="34" t="s">
        <v>102</v>
      </c>
      <c r="L50" s="16"/>
      <c r="M50" s="16"/>
      <c r="N50" s="16"/>
      <c r="O50" s="16"/>
      <c r="P50" s="9"/>
      <c r="Q50" s="10"/>
      <c r="AML50" s="4"/>
      <c r="AMM50" s="4"/>
    </row>
    <row r="51" spans="1:1027" x14ac:dyDescent="0.25">
      <c r="A51" s="446" t="s">
        <v>174</v>
      </c>
      <c r="B51" s="209">
        <v>1</v>
      </c>
      <c r="C51" s="210">
        <v>220</v>
      </c>
      <c r="D51" s="252">
        <v>1</v>
      </c>
      <c r="E51" s="253">
        <v>750</v>
      </c>
      <c r="F51" s="254">
        <v>1</v>
      </c>
      <c r="G51" s="211">
        <f>B51*E51*F51*0.6</f>
        <v>450</v>
      </c>
      <c r="H51" s="259">
        <v>12.5</v>
      </c>
      <c r="J51" s="155"/>
      <c r="K51" s="34"/>
      <c r="L51" s="16"/>
      <c r="M51" s="16"/>
      <c r="N51" s="16"/>
      <c r="O51" s="16"/>
      <c r="P51" s="16"/>
      <c r="Q51" s="10"/>
      <c r="R51" s="9"/>
      <c r="S51" s="10"/>
      <c r="T51" s="10"/>
      <c r="U51" s="10"/>
      <c r="V51" s="113"/>
      <c r="W51" s="11"/>
      <c r="AML51" s="4"/>
      <c r="AMM51" s="4"/>
    </row>
    <row r="52" spans="1:1027" x14ac:dyDescent="0.25">
      <c r="A52" s="446" t="s">
        <v>4</v>
      </c>
      <c r="B52" s="212">
        <v>1</v>
      </c>
      <c r="C52" s="210">
        <v>24</v>
      </c>
      <c r="D52" s="252">
        <v>1</v>
      </c>
      <c r="E52" s="253">
        <v>30</v>
      </c>
      <c r="F52" s="254">
        <v>2</v>
      </c>
      <c r="G52" s="211">
        <f t="shared" si="6"/>
        <v>60</v>
      </c>
      <c r="H52" s="260"/>
      <c r="J52" s="34"/>
      <c r="K52" s="34"/>
      <c r="L52" s="16"/>
      <c r="M52" s="16"/>
      <c r="N52" s="16"/>
      <c r="O52" s="9"/>
      <c r="P52" s="10"/>
      <c r="Q52" s="10"/>
      <c r="R52" s="10"/>
      <c r="S52" s="10"/>
      <c r="T52" s="106"/>
      <c r="U52" s="106"/>
      <c r="V52" s="113"/>
      <c r="AML52" s="4"/>
    </row>
    <row r="53" spans="1:1027" x14ac:dyDescent="0.25">
      <c r="A53" s="446" t="s">
        <v>85</v>
      </c>
      <c r="B53" s="212">
        <v>1</v>
      </c>
      <c r="C53" s="210">
        <v>24</v>
      </c>
      <c r="D53" s="252">
        <v>1</v>
      </c>
      <c r="E53" s="253">
        <v>15</v>
      </c>
      <c r="F53" s="254">
        <v>0.1</v>
      </c>
      <c r="G53" s="211">
        <f t="shared" si="6"/>
        <v>1.5</v>
      </c>
      <c r="H53" s="260"/>
      <c r="L53" s="16"/>
      <c r="M53" s="16"/>
      <c r="N53" s="16"/>
      <c r="O53" s="9"/>
      <c r="P53" s="10"/>
      <c r="Q53" s="10"/>
      <c r="R53" s="10"/>
      <c r="S53" s="10"/>
      <c r="T53" s="106"/>
      <c r="U53" s="106"/>
      <c r="V53" s="113"/>
      <c r="AML53" s="4"/>
    </row>
    <row r="54" spans="1:1027" x14ac:dyDescent="0.25">
      <c r="A54" s="446" t="s">
        <v>25</v>
      </c>
      <c r="B54" s="206">
        <f t="shared" ref="B54:B65" si="7">D54</f>
        <v>0</v>
      </c>
      <c r="C54" s="210">
        <v>220</v>
      </c>
      <c r="D54" s="252">
        <v>0</v>
      </c>
      <c r="E54" s="253">
        <v>1000</v>
      </c>
      <c r="F54" s="254">
        <v>0.5</v>
      </c>
      <c r="G54" s="211">
        <f t="shared" si="6"/>
        <v>0</v>
      </c>
      <c r="H54" s="260"/>
      <c r="I54"/>
      <c r="M54" s="16"/>
      <c r="O54" s="385"/>
      <c r="P54" s="385"/>
      <c r="Q54" s="10"/>
      <c r="R54" s="10"/>
      <c r="S54" s="10"/>
      <c r="T54" s="106"/>
      <c r="U54" s="106"/>
      <c r="V54" s="113"/>
      <c r="AML54" s="4"/>
    </row>
    <row r="55" spans="1:1027" x14ac:dyDescent="0.25">
      <c r="A55" s="446" t="s">
        <v>5</v>
      </c>
      <c r="B55" s="213">
        <f t="shared" si="7"/>
        <v>0</v>
      </c>
      <c r="C55" s="210">
        <v>220</v>
      </c>
      <c r="D55" s="252">
        <v>0</v>
      </c>
      <c r="E55" s="253">
        <v>2500</v>
      </c>
      <c r="F55" s="254">
        <v>4</v>
      </c>
      <c r="G55" s="211">
        <f t="shared" si="6"/>
        <v>0</v>
      </c>
      <c r="H55" s="260"/>
      <c r="L55" s="16"/>
      <c r="M55" s="16"/>
      <c r="O55" s="16"/>
      <c r="Q55" s="10"/>
      <c r="R55" s="11"/>
      <c r="S55" s="106"/>
      <c r="AMJ55"/>
      <c r="AMK55"/>
    </row>
    <row r="56" spans="1:1027" ht="15.75" x14ac:dyDescent="0.25">
      <c r="A56" s="446" t="s">
        <v>6</v>
      </c>
      <c r="B56" s="213">
        <f t="shared" si="7"/>
        <v>0</v>
      </c>
      <c r="C56" s="210">
        <v>220</v>
      </c>
      <c r="D56" s="252">
        <v>0</v>
      </c>
      <c r="E56" s="253">
        <v>500</v>
      </c>
      <c r="F56" s="254">
        <v>4</v>
      </c>
      <c r="G56" s="211">
        <f t="shared" si="6"/>
        <v>0</v>
      </c>
      <c r="H56" s="260"/>
      <c r="J56" s="500" t="s">
        <v>98</v>
      </c>
      <c r="K56" s="500"/>
      <c r="L56" s="500"/>
      <c r="M56" s="191"/>
      <c r="N56" s="191"/>
      <c r="O56" s="191"/>
      <c r="P56" s="282"/>
      <c r="Q56" s="385"/>
      <c r="R56" s="11"/>
      <c r="S56" s="106"/>
      <c r="AMJ56"/>
      <c r="AMK56"/>
    </row>
    <row r="57" spans="1:1027" ht="16.5" thickBot="1" x14ac:dyDescent="0.3">
      <c r="A57" s="446" t="s">
        <v>7</v>
      </c>
      <c r="B57" s="213">
        <f t="shared" si="7"/>
        <v>0</v>
      </c>
      <c r="C57" s="210">
        <v>220</v>
      </c>
      <c r="D57" s="252">
        <v>0</v>
      </c>
      <c r="E57" s="253">
        <v>1500</v>
      </c>
      <c r="F57" s="254">
        <v>4</v>
      </c>
      <c r="G57" s="211">
        <f t="shared" si="6"/>
        <v>0</v>
      </c>
      <c r="H57" s="260"/>
      <c r="J57" s="463" t="s">
        <v>150</v>
      </c>
      <c r="K57" s="463"/>
      <c r="L57" s="463"/>
      <c r="M57" s="361"/>
      <c r="N57" s="285" t="s">
        <v>1</v>
      </c>
      <c r="O57" s="286" t="s">
        <v>95</v>
      </c>
      <c r="P57" s="287" t="s">
        <v>103</v>
      </c>
      <c r="Q57" s="285" t="s">
        <v>122</v>
      </c>
      <c r="R57" s="285" t="s">
        <v>135</v>
      </c>
      <c r="S57" s="285" t="s">
        <v>91</v>
      </c>
      <c r="T57" s="288" t="s">
        <v>17</v>
      </c>
      <c r="U57" s="285" t="s">
        <v>155</v>
      </c>
      <c r="V57" s="284"/>
      <c r="W57" s="285" t="s">
        <v>99</v>
      </c>
      <c r="X57" s="288" t="s">
        <v>111</v>
      </c>
      <c r="Y57" s="283" t="s">
        <v>18</v>
      </c>
      <c r="Z57" s="191"/>
      <c r="AA57" s="191"/>
      <c r="AMJ57"/>
      <c r="AMK57"/>
    </row>
    <row r="58" spans="1:1027" ht="16.5" customHeight="1" thickBot="1" x14ac:dyDescent="0.3">
      <c r="A58" s="446" t="s">
        <v>8</v>
      </c>
      <c r="B58" s="213">
        <f t="shared" si="7"/>
        <v>0</v>
      </c>
      <c r="C58" s="210">
        <v>220</v>
      </c>
      <c r="D58" s="252">
        <v>0</v>
      </c>
      <c r="E58" s="253">
        <v>2000</v>
      </c>
      <c r="F58" s="254">
        <v>8</v>
      </c>
      <c r="G58" s="211">
        <f t="shared" si="6"/>
        <v>0</v>
      </c>
      <c r="H58" s="260"/>
      <c r="I58" s="355">
        <v>1</v>
      </c>
      <c r="J58" s="464" t="s">
        <v>178</v>
      </c>
      <c r="K58" s="465"/>
      <c r="L58" s="466"/>
      <c r="M58" s="442" t="s">
        <v>143</v>
      </c>
      <c r="N58" s="290">
        <v>280</v>
      </c>
      <c r="O58" s="290">
        <v>38.33</v>
      </c>
      <c r="P58" s="290">
        <v>9.4</v>
      </c>
      <c r="Q58" s="437">
        <v>1665</v>
      </c>
      <c r="R58" s="438">
        <v>1005</v>
      </c>
      <c r="S58" s="439">
        <v>35</v>
      </c>
      <c r="T58" s="293">
        <v>142</v>
      </c>
      <c r="U58" s="441">
        <v>1802</v>
      </c>
      <c r="V58" s="295"/>
      <c r="W58" s="267">
        <v>5</v>
      </c>
      <c r="X58" s="358">
        <f>T58*W58</f>
        <v>710</v>
      </c>
      <c r="Y58" s="296">
        <v>19</v>
      </c>
      <c r="Z58" s="386">
        <f>W58*Y58</f>
        <v>95</v>
      </c>
      <c r="AA58" s="283"/>
      <c r="AMJ58"/>
      <c r="AMK58"/>
    </row>
    <row r="59" spans="1:1027" ht="16.5" thickBot="1" x14ac:dyDescent="0.3">
      <c r="A59" s="446" t="s">
        <v>9</v>
      </c>
      <c r="B59" s="213">
        <f t="shared" si="7"/>
        <v>0</v>
      </c>
      <c r="C59" s="210">
        <v>220</v>
      </c>
      <c r="D59" s="252">
        <v>0</v>
      </c>
      <c r="E59" s="253">
        <v>2500</v>
      </c>
      <c r="F59" s="254">
        <v>8</v>
      </c>
      <c r="G59" s="211">
        <f t="shared" si="6"/>
        <v>0</v>
      </c>
      <c r="H59" s="260"/>
      <c r="I59" s="289">
        <v>2</v>
      </c>
      <c r="J59" s="467" t="s">
        <v>172</v>
      </c>
      <c r="K59" s="467"/>
      <c r="L59" s="467"/>
      <c r="M59" s="362" t="s">
        <v>167</v>
      </c>
      <c r="N59" s="297">
        <v>320</v>
      </c>
      <c r="O59" s="297">
        <v>41.1</v>
      </c>
      <c r="P59" s="298">
        <v>10.55</v>
      </c>
      <c r="Q59" s="290">
        <v>1698</v>
      </c>
      <c r="R59" s="291">
        <v>1004</v>
      </c>
      <c r="S59" s="292">
        <v>35</v>
      </c>
      <c r="T59" s="293">
        <f>129*1.07</f>
        <v>138.03</v>
      </c>
      <c r="U59" s="294" t="s">
        <v>168</v>
      </c>
      <c r="V59" s="295"/>
      <c r="W59" s="267">
        <v>5</v>
      </c>
      <c r="X59" s="358">
        <f>T59*W59</f>
        <v>690.15</v>
      </c>
      <c r="Y59" s="299">
        <v>18.8</v>
      </c>
      <c r="Z59" s="387">
        <f>W59*Y59</f>
        <v>94</v>
      </c>
      <c r="AA59" s="283"/>
    </row>
    <row r="60" spans="1:1027" ht="16.5" thickBot="1" x14ac:dyDescent="0.3">
      <c r="A60" s="446" t="s">
        <v>10</v>
      </c>
      <c r="B60" s="213">
        <v>1</v>
      </c>
      <c r="C60" s="210">
        <v>220</v>
      </c>
      <c r="D60" s="252">
        <v>1</v>
      </c>
      <c r="E60" s="253">
        <v>180</v>
      </c>
      <c r="F60" s="254">
        <v>8</v>
      </c>
      <c r="G60" s="211">
        <f t="shared" si="6"/>
        <v>1440</v>
      </c>
      <c r="H60" s="260"/>
      <c r="I60" s="289">
        <v>3</v>
      </c>
      <c r="J60" s="467" t="s">
        <v>166</v>
      </c>
      <c r="K60" s="467"/>
      <c r="L60" s="467"/>
      <c r="M60" s="362" t="s">
        <v>121</v>
      </c>
      <c r="N60" s="300">
        <v>360</v>
      </c>
      <c r="O60" s="301">
        <v>47</v>
      </c>
      <c r="P60" s="301">
        <v>9.77</v>
      </c>
      <c r="Q60" s="290">
        <v>1956</v>
      </c>
      <c r="R60" s="291">
        <v>992</v>
      </c>
      <c r="S60" s="302">
        <v>40</v>
      </c>
      <c r="T60" s="293">
        <f>177*1.07</f>
        <v>189.39000000000001</v>
      </c>
      <c r="U60" s="294" t="s">
        <v>169</v>
      </c>
      <c r="V60" s="295"/>
      <c r="W60" s="267">
        <v>5</v>
      </c>
      <c r="X60" s="303">
        <f>T60*W60</f>
        <v>946.95</v>
      </c>
      <c r="Y60" s="299">
        <v>23</v>
      </c>
      <c r="Z60" s="387">
        <f>W60*Y60</f>
        <v>115</v>
      </c>
      <c r="AA60" s="283"/>
    </row>
    <row r="61" spans="1:1027" ht="16.5" thickBot="1" x14ac:dyDescent="0.3">
      <c r="A61" s="446" t="s">
        <v>3</v>
      </c>
      <c r="B61" s="213">
        <f t="shared" si="7"/>
        <v>1</v>
      </c>
      <c r="C61" s="210">
        <v>220</v>
      </c>
      <c r="D61" s="252">
        <v>1</v>
      </c>
      <c r="E61" s="253">
        <v>120</v>
      </c>
      <c r="F61" s="254">
        <v>8</v>
      </c>
      <c r="G61" s="211">
        <f t="shared" si="6"/>
        <v>960</v>
      </c>
      <c r="H61" s="260"/>
      <c r="I61" s="289">
        <v>4</v>
      </c>
      <c r="J61" s="468" t="s">
        <v>137</v>
      </c>
      <c r="K61" s="469"/>
      <c r="L61" s="470"/>
      <c r="M61" s="362" t="s">
        <v>121</v>
      </c>
      <c r="N61" s="297">
        <v>250</v>
      </c>
      <c r="O61" s="297">
        <v>53.2</v>
      </c>
      <c r="P61" s="301">
        <v>6.03</v>
      </c>
      <c r="Q61" s="290">
        <v>1580</v>
      </c>
      <c r="R61" s="291">
        <v>798</v>
      </c>
      <c r="S61" s="292">
        <v>35</v>
      </c>
      <c r="T61" s="293">
        <f>151*1.2</f>
        <v>181.2</v>
      </c>
      <c r="U61" s="294" t="s">
        <v>170</v>
      </c>
      <c r="V61" s="295"/>
      <c r="W61" s="267">
        <v>5</v>
      </c>
      <c r="X61" s="303">
        <f>T61*W61</f>
        <v>906</v>
      </c>
      <c r="Y61" s="296">
        <v>24</v>
      </c>
      <c r="Z61" s="387">
        <f>W61*Y61</f>
        <v>120</v>
      </c>
      <c r="AA61" s="283"/>
    </row>
    <row r="62" spans="1:1027" ht="16.5" thickBot="1" x14ac:dyDescent="0.3">
      <c r="A62" s="446" t="s">
        <v>11</v>
      </c>
      <c r="B62" s="213">
        <f t="shared" si="7"/>
        <v>0</v>
      </c>
      <c r="C62" s="210">
        <v>220</v>
      </c>
      <c r="D62" s="252">
        <v>0</v>
      </c>
      <c r="E62" s="253">
        <v>1200</v>
      </c>
      <c r="F62" s="254">
        <v>1.5</v>
      </c>
      <c r="G62" s="211">
        <f>B63*E63*F63</f>
        <v>0</v>
      </c>
      <c r="H62" s="260"/>
      <c r="I62" s="289">
        <v>5</v>
      </c>
      <c r="J62" s="468" t="s">
        <v>153</v>
      </c>
      <c r="K62" s="469"/>
      <c r="L62" s="470"/>
      <c r="M62" s="362" t="s">
        <v>121</v>
      </c>
      <c r="N62" s="300">
        <v>385</v>
      </c>
      <c r="O62" s="300">
        <v>48.15</v>
      </c>
      <c r="P62" s="300">
        <v>10.199999999999999</v>
      </c>
      <c r="Q62" s="290">
        <v>2010</v>
      </c>
      <c r="R62" s="291">
        <v>992</v>
      </c>
      <c r="S62" s="292">
        <v>40</v>
      </c>
      <c r="T62" s="293">
        <f>149*1.07</f>
        <v>159.43</v>
      </c>
      <c r="U62" s="356" t="s">
        <v>171</v>
      </c>
      <c r="V62" s="304"/>
      <c r="W62" s="267">
        <v>5</v>
      </c>
      <c r="X62" s="303">
        <f>T62*W62</f>
        <v>797.15000000000009</v>
      </c>
      <c r="Y62" s="296">
        <v>23</v>
      </c>
      <c r="Z62" s="387">
        <f>W62*Y62</f>
        <v>115</v>
      </c>
      <c r="AA62" s="283"/>
    </row>
    <row r="63" spans="1:1027" ht="15.75" x14ac:dyDescent="0.25">
      <c r="A63" s="446" t="s">
        <v>12</v>
      </c>
      <c r="B63" s="213">
        <f t="shared" si="7"/>
        <v>0</v>
      </c>
      <c r="C63" s="210">
        <v>220</v>
      </c>
      <c r="D63" s="252">
        <v>0</v>
      </c>
      <c r="E63" s="253">
        <v>200</v>
      </c>
      <c r="F63" s="254">
        <v>2</v>
      </c>
      <c r="G63" s="211">
        <f>B64*E64*F64</f>
        <v>0</v>
      </c>
      <c r="H63" s="260"/>
      <c r="I63" s="191"/>
      <c r="J63" s="305"/>
      <c r="K63" s="306"/>
      <c r="L63" s="305"/>
      <c r="M63" s="363"/>
      <c r="N63" s="307"/>
      <c r="O63" s="307"/>
      <c r="P63" s="307"/>
      <c r="Q63" s="308"/>
      <c r="R63" s="309"/>
      <c r="S63" s="310"/>
      <c r="T63" s="309"/>
      <c r="U63" s="311"/>
      <c r="V63" s="307"/>
      <c r="W63" s="312"/>
      <c r="X63" s="283"/>
      <c r="Y63" s="191"/>
      <c r="Z63" s="191"/>
      <c r="AA63" s="191"/>
    </row>
    <row r="64" spans="1:1027" ht="15.75" x14ac:dyDescent="0.25">
      <c r="A64" s="446" t="s">
        <v>86</v>
      </c>
      <c r="B64" s="213">
        <f t="shared" si="7"/>
        <v>0</v>
      </c>
      <c r="C64" s="210">
        <v>220</v>
      </c>
      <c r="D64" s="252">
        <v>0</v>
      </c>
      <c r="E64" s="253">
        <v>2500</v>
      </c>
      <c r="F64" s="254">
        <v>0.2</v>
      </c>
      <c r="G64" s="211">
        <f>B65*E65*F65</f>
        <v>0</v>
      </c>
      <c r="H64" s="260"/>
      <c r="I64" s="191"/>
      <c r="J64" s="462" t="s">
        <v>151</v>
      </c>
      <c r="K64" s="462"/>
      <c r="L64" s="462"/>
      <c r="M64" s="395"/>
      <c r="N64" s="388"/>
      <c r="O64" s="389" t="s">
        <v>24</v>
      </c>
      <c r="P64" s="389" t="s">
        <v>0</v>
      </c>
      <c r="Q64" s="386" t="s">
        <v>26</v>
      </c>
      <c r="R64" s="296"/>
      <c r="S64" s="388"/>
      <c r="T64" s="390" t="s">
        <v>17</v>
      </c>
      <c r="U64" s="296" t="s">
        <v>90</v>
      </c>
      <c r="V64" s="296"/>
      <c r="W64" s="388"/>
      <c r="X64" s="388"/>
      <c r="Y64" s="296" t="s">
        <v>138</v>
      </c>
      <c r="Z64" s="388"/>
      <c r="AA64" s="191"/>
    </row>
    <row r="65" spans="1:1026" ht="16.5" thickBot="1" x14ac:dyDescent="0.3">
      <c r="A65" s="447" t="s">
        <v>13</v>
      </c>
      <c r="B65" s="214">
        <f t="shared" si="7"/>
        <v>0</v>
      </c>
      <c r="C65" s="215">
        <v>220</v>
      </c>
      <c r="D65" s="255">
        <v>0</v>
      </c>
      <c r="E65" s="256">
        <v>1200</v>
      </c>
      <c r="F65" s="257">
        <v>1</v>
      </c>
      <c r="G65" s="216">
        <f>B65*E65*F65</f>
        <v>0</v>
      </c>
      <c r="H65" s="260"/>
      <c r="I65" s="371">
        <v>1</v>
      </c>
      <c r="J65" s="468" t="s">
        <v>161</v>
      </c>
      <c r="K65" s="469"/>
      <c r="L65" s="469"/>
      <c r="M65" s="362" t="s">
        <v>160</v>
      </c>
      <c r="N65" s="297">
        <v>200</v>
      </c>
      <c r="O65" s="297">
        <v>5120</v>
      </c>
      <c r="P65" s="297">
        <v>25.6</v>
      </c>
      <c r="Q65" s="313">
        <v>1</v>
      </c>
      <c r="R65" s="314"/>
      <c r="S65" s="314"/>
      <c r="T65" s="315">
        <v>2237.1999999999998</v>
      </c>
      <c r="U65" s="391"/>
      <c r="V65" s="392"/>
      <c r="W65" s="393"/>
      <c r="X65" s="388"/>
      <c r="Y65" s="296">
        <v>26</v>
      </c>
      <c r="Z65" s="388">
        <f>Q65*Y65</f>
        <v>26</v>
      </c>
      <c r="AA65" s="191"/>
      <c r="AMK65"/>
    </row>
    <row r="66" spans="1:1026" ht="16.5" thickBot="1" x14ac:dyDescent="0.3">
      <c r="A66" s="25"/>
      <c r="B66" s="26"/>
      <c r="C66" s="26"/>
      <c r="D66" s="26"/>
      <c r="E66" s="38">
        <f>SUM(E6:E65)</f>
        <v>26269.116555555556</v>
      </c>
      <c r="F66" s="79" t="s">
        <v>68</v>
      </c>
      <c r="G66" s="41">
        <f>SUM(G50:G65)</f>
        <v>3661.5</v>
      </c>
      <c r="H66" s="260"/>
      <c r="I66" s="355">
        <v>2</v>
      </c>
      <c r="J66" s="464" t="s">
        <v>173</v>
      </c>
      <c r="K66" s="465"/>
      <c r="L66" s="466"/>
      <c r="M66" s="362" t="s">
        <v>159</v>
      </c>
      <c r="N66" s="300">
        <v>100</v>
      </c>
      <c r="O66" s="300">
        <f>N66*P66</f>
        <v>1280</v>
      </c>
      <c r="P66" s="300">
        <v>12.8</v>
      </c>
      <c r="Q66" s="402">
        <v>2</v>
      </c>
      <c r="R66" s="316"/>
      <c r="S66" s="316"/>
      <c r="T66" s="303">
        <f>998*1.07</f>
        <v>1067.8600000000001</v>
      </c>
      <c r="U66" s="496" t="s">
        <v>146</v>
      </c>
      <c r="V66" s="496"/>
      <c r="W66" s="496"/>
      <c r="X66" s="388"/>
      <c r="Y66" s="300">
        <v>16</v>
      </c>
      <c r="Z66" s="386">
        <f t="shared" ref="Z66:Z68" si="8">Q66*Y66</f>
        <v>32</v>
      </c>
      <c r="AA66" s="191"/>
      <c r="AMI66"/>
      <c r="AMJ66"/>
      <c r="AMK66"/>
    </row>
    <row r="67" spans="1:1026" ht="15.75" x14ac:dyDescent="0.25">
      <c r="H67" s="260"/>
      <c r="I67" s="371">
        <v>3</v>
      </c>
      <c r="J67" s="468" t="s">
        <v>154</v>
      </c>
      <c r="K67" s="469"/>
      <c r="L67" s="469"/>
      <c r="M67" s="362" t="s">
        <v>149</v>
      </c>
      <c r="N67" s="300">
        <v>160</v>
      </c>
      <c r="O67" s="300">
        <f>N67*P67</f>
        <v>1920</v>
      </c>
      <c r="P67" s="300">
        <v>12</v>
      </c>
      <c r="Q67" s="372">
        <v>2</v>
      </c>
      <c r="R67" s="316"/>
      <c r="S67" s="316"/>
      <c r="T67" s="303">
        <v>620</v>
      </c>
      <c r="U67" s="299"/>
      <c r="V67" s="394"/>
      <c r="W67" s="388"/>
      <c r="X67" s="388"/>
      <c r="Y67" s="300">
        <v>55</v>
      </c>
      <c r="Z67" s="388">
        <f>Q67*Y67</f>
        <v>110</v>
      </c>
      <c r="AA67" s="318"/>
      <c r="AMI67"/>
      <c r="AMJ67"/>
      <c r="AMK67"/>
    </row>
    <row r="68" spans="1:1026" ht="15.75" x14ac:dyDescent="0.25">
      <c r="I68" s="371">
        <v>4</v>
      </c>
      <c r="J68" s="468" t="s">
        <v>162</v>
      </c>
      <c r="K68" s="469"/>
      <c r="L68" s="469"/>
      <c r="M68" s="362" t="s">
        <v>149</v>
      </c>
      <c r="N68" s="300">
        <v>220</v>
      </c>
      <c r="O68" s="300">
        <f>12*N68</f>
        <v>2640</v>
      </c>
      <c r="P68" s="300">
        <v>12</v>
      </c>
      <c r="Q68" s="372">
        <v>2</v>
      </c>
      <c r="R68" s="316"/>
      <c r="S68" s="316"/>
      <c r="T68" s="303">
        <v>689</v>
      </c>
      <c r="U68" s="496" t="s">
        <v>163</v>
      </c>
      <c r="V68" s="496"/>
      <c r="W68" s="496"/>
      <c r="X68" s="388"/>
      <c r="Y68" s="300">
        <v>66</v>
      </c>
      <c r="Z68" s="388">
        <f t="shared" si="8"/>
        <v>132</v>
      </c>
      <c r="AA68" s="191"/>
      <c r="AMI68"/>
      <c r="AMJ68"/>
      <c r="AMK68"/>
    </row>
    <row r="69" spans="1:1026" ht="15.75" x14ac:dyDescent="0.25">
      <c r="I69" s="289"/>
      <c r="AA69" s="191"/>
      <c r="AMI69"/>
      <c r="AMJ69"/>
      <c r="AMK69"/>
    </row>
    <row r="70" spans="1:1026" ht="15" customHeight="1" x14ac:dyDescent="0.25">
      <c r="I70" s="191"/>
      <c r="J70" s="191"/>
      <c r="K70" s="191"/>
      <c r="L70" s="191"/>
      <c r="N70" s="191"/>
      <c r="O70" s="191"/>
      <c r="P70" s="319"/>
      <c r="Q70" s="191"/>
      <c r="R70" s="283"/>
      <c r="S70" s="191"/>
      <c r="T70" s="320"/>
      <c r="U70" s="317"/>
      <c r="V70" s="283"/>
      <c r="W70" s="191"/>
      <c r="X70" s="191"/>
      <c r="Y70" s="321"/>
      <c r="Z70" s="322"/>
      <c r="AA70" s="322"/>
      <c r="AMI70"/>
      <c r="AMJ70"/>
      <c r="AMK70"/>
    </row>
    <row r="71" spans="1:1026" ht="15.75" x14ac:dyDescent="0.25">
      <c r="I71" s="191"/>
      <c r="J71" s="462" t="s">
        <v>152</v>
      </c>
      <c r="K71" s="462"/>
      <c r="L71" s="462"/>
      <c r="N71" s="323" t="s">
        <v>94</v>
      </c>
      <c r="O71" s="323"/>
      <c r="P71" s="323" t="s">
        <v>0</v>
      </c>
      <c r="Q71" s="323" t="s">
        <v>106</v>
      </c>
      <c r="R71" s="324" t="s">
        <v>96</v>
      </c>
      <c r="S71" s="325" t="s">
        <v>107</v>
      </c>
      <c r="T71" s="288" t="s">
        <v>17</v>
      </c>
      <c r="U71" s="317"/>
      <c r="V71" s="283"/>
      <c r="W71" s="322"/>
      <c r="X71" s="322"/>
      <c r="Y71" s="321"/>
      <c r="Z71" s="322"/>
      <c r="AA71" s="322"/>
      <c r="AMI71"/>
      <c r="AMJ71"/>
      <c r="AMK71"/>
    </row>
    <row r="72" spans="1:1026" ht="15.75" x14ac:dyDescent="0.25">
      <c r="I72" s="326">
        <v>1</v>
      </c>
      <c r="J72" s="474" t="s">
        <v>144</v>
      </c>
      <c r="K72" s="474"/>
      <c r="L72" s="474"/>
      <c r="M72" s="362" t="s">
        <v>143</v>
      </c>
      <c r="N72" s="300">
        <v>3000</v>
      </c>
      <c r="O72" s="327"/>
      <c r="P72" s="300">
        <v>230</v>
      </c>
      <c r="Q72" s="300" t="s">
        <v>145</v>
      </c>
      <c r="R72" s="300" t="s">
        <v>97</v>
      </c>
      <c r="S72" s="300"/>
      <c r="T72" s="328">
        <v>550</v>
      </c>
      <c r="U72" s="329"/>
      <c r="V72" s="283"/>
      <c r="W72" s="322"/>
      <c r="X72" s="322"/>
      <c r="Y72" s="330"/>
      <c r="Z72" s="322"/>
      <c r="AA72" s="322"/>
      <c r="AMI72"/>
      <c r="AMJ72"/>
      <c r="AMK72"/>
    </row>
    <row r="73" spans="1:1026" ht="15.75" x14ac:dyDescent="0.25">
      <c r="I73" s="355">
        <v>2</v>
      </c>
      <c r="J73" s="459" t="s">
        <v>134</v>
      </c>
      <c r="K73" s="460"/>
      <c r="L73" s="461"/>
      <c r="M73" s="364" t="s">
        <v>132</v>
      </c>
      <c r="N73" s="300">
        <v>3000</v>
      </c>
      <c r="O73" s="300" t="s">
        <v>101</v>
      </c>
      <c r="P73" s="300">
        <v>230</v>
      </c>
      <c r="Q73" s="300" t="s">
        <v>114</v>
      </c>
      <c r="R73" s="331" t="s">
        <v>108</v>
      </c>
      <c r="S73" s="332" t="s">
        <v>108</v>
      </c>
      <c r="T73" s="328">
        <f>940.8</f>
        <v>940.8</v>
      </c>
      <c r="U73" s="333">
        <v>8.5</v>
      </c>
      <c r="V73" s="283"/>
      <c r="W73" s="322"/>
      <c r="X73" s="322"/>
      <c r="Y73" s="330"/>
      <c r="Z73" s="322"/>
      <c r="AA73" s="322"/>
      <c r="AMI73"/>
      <c r="AMJ73"/>
      <c r="AMK73"/>
    </row>
    <row r="74" spans="1:1026" ht="15.75" x14ac:dyDescent="0.25">
      <c r="I74" s="326">
        <v>3</v>
      </c>
      <c r="J74" s="474" t="s">
        <v>128</v>
      </c>
      <c r="K74" s="474"/>
      <c r="L74" s="474"/>
      <c r="M74" s="364" t="s">
        <v>121</v>
      </c>
      <c r="N74" s="300">
        <v>3200</v>
      </c>
      <c r="O74" s="327"/>
      <c r="P74" s="300">
        <v>220</v>
      </c>
      <c r="Q74" s="300" t="s">
        <v>129</v>
      </c>
      <c r="R74" s="300" t="s">
        <v>130</v>
      </c>
      <c r="S74" s="300"/>
      <c r="T74" s="328">
        <f>775*1.07</f>
        <v>829.25</v>
      </c>
      <c r="U74" s="333"/>
      <c r="V74" s="283"/>
      <c r="W74" s="322"/>
      <c r="X74" s="322"/>
      <c r="Y74" s="330"/>
      <c r="Z74" s="322"/>
      <c r="AA74" s="322"/>
      <c r="AMK74"/>
    </row>
    <row r="75" spans="1:1026" ht="15.75" x14ac:dyDescent="0.25">
      <c r="I75" s="326">
        <v>4</v>
      </c>
      <c r="J75" s="474" t="s">
        <v>120</v>
      </c>
      <c r="K75" s="474"/>
      <c r="L75" s="474"/>
      <c r="M75" s="365" t="s">
        <v>131</v>
      </c>
      <c r="N75" s="300">
        <v>4000</v>
      </c>
      <c r="O75" s="300" t="s">
        <v>101</v>
      </c>
      <c r="P75" s="300">
        <v>360</v>
      </c>
      <c r="Q75" s="300" t="s">
        <v>114</v>
      </c>
      <c r="R75" s="331" t="s">
        <v>97</v>
      </c>
      <c r="S75" s="332"/>
      <c r="T75" s="328">
        <v>770</v>
      </c>
      <c r="U75" s="333"/>
      <c r="V75" s="334"/>
      <c r="W75" s="312"/>
      <c r="X75" s="322"/>
      <c r="Y75" s="330"/>
      <c r="Z75" s="322"/>
      <c r="AA75" s="322"/>
      <c r="AMK75"/>
    </row>
    <row r="76" spans="1:1026" ht="16.5" thickBot="1" x14ac:dyDescent="0.3">
      <c r="I76" s="322"/>
      <c r="J76" s="305"/>
      <c r="K76" s="305"/>
      <c r="L76" s="305"/>
      <c r="M76" s="322"/>
      <c r="N76" s="307"/>
      <c r="O76" s="307"/>
      <c r="P76" s="307"/>
      <c r="Q76" s="307"/>
      <c r="R76" s="309"/>
      <c r="S76" s="310"/>
      <c r="T76" s="309"/>
      <c r="U76" s="312"/>
      <c r="V76" s="191"/>
      <c r="W76" s="191"/>
      <c r="X76" s="191"/>
      <c r="Y76" s="191"/>
      <c r="Z76" s="191"/>
      <c r="AA76" s="191"/>
      <c r="AML76" s="4"/>
    </row>
    <row r="77" spans="1:1026" ht="16.5" thickBot="1" x14ac:dyDescent="0.3">
      <c r="I77" s="322"/>
      <c r="J77" s="499" t="s">
        <v>119</v>
      </c>
      <c r="K77" s="499"/>
      <c r="L77" s="499"/>
      <c r="M77" s="397">
        <v>5</v>
      </c>
      <c r="N77" s="398" t="str">
        <f>IF(M77=1,J78,IF(M77=2,J79,IF(M77=3,I7,IF(M77=4,J81,IF(M77=5,J82,0)))))</f>
        <v>Schletter SingleFix-V Montagekit</v>
      </c>
      <c r="O77" s="384"/>
      <c r="P77" s="384"/>
      <c r="Q77" s="384"/>
      <c r="R77" s="384"/>
      <c r="S77" s="384"/>
      <c r="T77" s="335">
        <f>IF(M77=1,T78,IF(M77=2,T79,IF(M77=3,T80,IF(M77=4,T81,IF(M77=5,T82,0)))))</f>
        <v>880</v>
      </c>
      <c r="U77" s="312"/>
      <c r="V77" s="191"/>
      <c r="W77" s="191"/>
      <c r="X77" s="191"/>
      <c r="Y77" s="191"/>
      <c r="Z77" s="191"/>
      <c r="AA77" s="191"/>
      <c r="AMK77"/>
    </row>
    <row r="78" spans="1:1026" ht="15.75" x14ac:dyDescent="0.25">
      <c r="I78" s="322">
        <v>1</v>
      </c>
      <c r="J78" s="471" t="s">
        <v>109</v>
      </c>
      <c r="K78" s="472"/>
      <c r="L78" s="473"/>
      <c r="M78" s="343" t="s">
        <v>92</v>
      </c>
      <c r="N78" s="336"/>
      <c r="O78" s="337"/>
      <c r="P78" s="337"/>
      <c r="Q78" s="337"/>
      <c r="R78" s="338">
        <f>IF(J6=1,0,IF(J6=2,W59,IF(J6=3,W60,IF(J6=4,W61,IF(J6=5,W62,0)))))</f>
        <v>0</v>
      </c>
      <c r="S78" s="338">
        <f>109*1.07</f>
        <v>116.63000000000001</v>
      </c>
      <c r="T78" s="339">
        <f>R78*S78</f>
        <v>0</v>
      </c>
      <c r="U78" s="283"/>
      <c r="V78" s="191"/>
      <c r="W78" s="191"/>
      <c r="X78" s="191"/>
      <c r="Y78" s="191"/>
      <c r="Z78" s="191"/>
      <c r="AA78" s="191"/>
      <c r="AMK78"/>
    </row>
    <row r="79" spans="1:1026" ht="15.75" x14ac:dyDescent="0.25">
      <c r="I79" s="322">
        <v>2</v>
      </c>
      <c r="J79" s="456" t="s">
        <v>116</v>
      </c>
      <c r="K79" s="457"/>
      <c r="L79" s="458"/>
      <c r="M79" s="343"/>
      <c r="N79" s="336"/>
      <c r="O79" s="337"/>
      <c r="P79" s="337"/>
      <c r="Q79" s="337"/>
      <c r="R79" s="338">
        <v>1</v>
      </c>
      <c r="S79" s="338">
        <f>158*1.07</f>
        <v>169.06</v>
      </c>
      <c r="T79" s="339">
        <f>R79*S79</f>
        <v>169.06</v>
      </c>
      <c r="U79" s="283"/>
      <c r="V79" s="191"/>
      <c r="W79" s="191"/>
      <c r="X79" s="191"/>
      <c r="Y79" s="191"/>
      <c r="Z79" s="191"/>
      <c r="AA79" s="191"/>
      <c r="AMK79"/>
    </row>
    <row r="80" spans="1:1026" ht="15.75" x14ac:dyDescent="0.25">
      <c r="I80" s="322">
        <v>3</v>
      </c>
      <c r="J80" s="456" t="s">
        <v>113</v>
      </c>
      <c r="K80" s="457"/>
      <c r="L80" s="458"/>
      <c r="M80" s="343" t="s">
        <v>92</v>
      </c>
      <c r="N80" s="340"/>
      <c r="O80" s="340"/>
      <c r="P80" s="340"/>
      <c r="Q80" s="331"/>
      <c r="R80" s="338">
        <v>1</v>
      </c>
      <c r="S80" s="396">
        <v>150</v>
      </c>
      <c r="T80" s="342">
        <f>R80*S80</f>
        <v>150</v>
      </c>
      <c r="U80" s="284"/>
      <c r="V80" s="191"/>
      <c r="W80" s="191"/>
      <c r="X80" s="191"/>
      <c r="Y80" s="191"/>
      <c r="Z80" s="191"/>
      <c r="AA80" s="191"/>
      <c r="AMK80"/>
    </row>
    <row r="81" spans="1:27 1025:1026" ht="15.75" x14ac:dyDescent="0.25">
      <c r="I81" s="191">
        <v>4</v>
      </c>
      <c r="J81" s="471" t="s">
        <v>112</v>
      </c>
      <c r="K81" s="472"/>
      <c r="L81" s="473"/>
      <c r="M81" s="344"/>
      <c r="N81" s="337"/>
      <c r="O81" s="337"/>
      <c r="P81" s="337"/>
      <c r="Q81" s="337"/>
      <c r="R81" s="338">
        <v>1</v>
      </c>
      <c r="S81" s="338">
        <f>313*1.07</f>
        <v>334.91</v>
      </c>
      <c r="T81" s="339">
        <f>R81*S81</f>
        <v>334.91</v>
      </c>
      <c r="U81" s="284"/>
      <c r="V81" s="191"/>
      <c r="W81" s="191"/>
      <c r="X81" s="191"/>
      <c r="Y81" s="191"/>
      <c r="Z81" s="191"/>
      <c r="AA81" s="191"/>
      <c r="AMK81"/>
    </row>
    <row r="82" spans="1:27 1025:1026" ht="15.75" x14ac:dyDescent="0.25">
      <c r="I82" s="355">
        <v>5</v>
      </c>
      <c r="J82" s="459" t="s">
        <v>117</v>
      </c>
      <c r="K82" s="460"/>
      <c r="L82" s="461"/>
      <c r="M82" s="435" t="s">
        <v>118</v>
      </c>
      <c r="N82" s="341"/>
      <c r="O82" s="341"/>
      <c r="P82" s="341"/>
      <c r="Q82" s="341"/>
      <c r="R82" s="339">
        <v>1</v>
      </c>
      <c r="S82" s="342">
        <f>280 + 600</f>
        <v>880</v>
      </c>
      <c r="T82" s="303">
        <f>R82*S82</f>
        <v>880</v>
      </c>
      <c r="U82" s="284"/>
      <c r="V82" s="191"/>
      <c r="W82" s="191"/>
      <c r="X82" s="191"/>
      <c r="Y82" s="191"/>
      <c r="Z82" s="191"/>
      <c r="AA82" s="191"/>
      <c r="AMK82"/>
    </row>
    <row r="83" spans="1:27 1025:1026" x14ac:dyDescent="0.25">
      <c r="Q83" s="4"/>
      <c r="R83" s="103"/>
      <c r="S83" s="4"/>
      <c r="U83" s="108"/>
      <c r="V83" s="103"/>
      <c r="W83" s="108"/>
      <c r="AMK83"/>
    </row>
    <row r="84" spans="1:27 1025:1026" x14ac:dyDescent="0.25">
      <c r="Q84" s="4"/>
      <c r="R84" s="103"/>
      <c r="S84" s="4"/>
      <c r="V84" s="103"/>
      <c r="W84" s="108"/>
      <c r="AML84" s="4"/>
    </row>
    <row r="85" spans="1:27 1025:1026" x14ac:dyDescent="0.25">
      <c r="Q85" s="4"/>
      <c r="R85" s="103"/>
      <c r="S85" s="4"/>
      <c r="V85" s="103"/>
      <c r="W85" s="108"/>
      <c r="AML85" s="4"/>
    </row>
    <row r="86" spans="1:27 1025:1026" ht="16.5" x14ac:dyDescent="0.3">
      <c r="Q86" s="4"/>
      <c r="R86" s="103"/>
      <c r="S86" s="4"/>
      <c r="V86" s="103"/>
      <c r="W86" s="178"/>
      <c r="AML86" s="4"/>
    </row>
    <row r="87" spans="1:27 1025:1026" x14ac:dyDescent="0.25">
      <c r="J87"/>
      <c r="Q87" s="4"/>
      <c r="R87" s="103"/>
      <c r="S87" s="4"/>
      <c r="V87" s="103"/>
      <c r="W87" s="108"/>
      <c r="AML87" s="4"/>
    </row>
    <row r="88" spans="1:27 1025:1026" x14ac:dyDescent="0.25">
      <c r="Q88" s="4"/>
      <c r="R88" s="103"/>
      <c r="S88" s="4"/>
      <c r="V88" s="103"/>
      <c r="W88" s="108"/>
      <c r="AML88" s="4"/>
    </row>
    <row r="89" spans="1:27 1025:1026" x14ac:dyDescent="0.25">
      <c r="A89" s="4" t="s">
        <v>90</v>
      </c>
      <c r="Q89" s="4"/>
      <c r="R89" s="103"/>
      <c r="S89" s="4"/>
      <c r="V89" s="103"/>
      <c r="W89" s="108"/>
      <c r="AML89" s="4"/>
    </row>
    <row r="90" spans="1:27 1025:1026" x14ac:dyDescent="0.25">
      <c r="Q90" s="4"/>
      <c r="R90" s="103"/>
      <c r="S90" s="4"/>
      <c r="V90" s="103"/>
      <c r="W90" s="108"/>
      <c r="AML90" s="4"/>
    </row>
    <row r="91" spans="1:27 1025:1026" x14ac:dyDescent="0.25">
      <c r="Q91" s="4"/>
      <c r="R91" s="103"/>
      <c r="S91" s="4"/>
      <c r="V91" s="103"/>
      <c r="W91" s="108"/>
      <c r="AML91" s="4"/>
    </row>
    <row r="92" spans="1:27 1025:1026" x14ac:dyDescent="0.25">
      <c r="Q92" s="4"/>
      <c r="R92" s="103"/>
      <c r="S92" s="4"/>
      <c r="V92" s="103"/>
      <c r="W92" s="108"/>
      <c r="AML92" s="4"/>
    </row>
    <row r="93" spans="1:27 1025:1026" x14ac:dyDescent="0.25">
      <c r="Q93" s="4"/>
      <c r="R93" s="103"/>
      <c r="S93" s="4"/>
      <c r="V93" s="103"/>
      <c r="W93" s="108"/>
      <c r="AML93" s="4"/>
    </row>
    <row r="94" spans="1:27 1025:1026" x14ac:dyDescent="0.25">
      <c r="V94" s="103"/>
      <c r="W94" s="108"/>
      <c r="AML94" s="4"/>
    </row>
    <row r="95" spans="1:27 1025:1026" x14ac:dyDescent="0.25">
      <c r="W95" s="108"/>
    </row>
    <row r="103" spans="1:7" x14ac:dyDescent="0.25">
      <c r="A103" s="131"/>
      <c r="E103" s="36"/>
      <c r="F103" s="36"/>
      <c r="G103" s="36"/>
    </row>
  </sheetData>
  <mergeCells count="41">
    <mergeCell ref="U68:W68"/>
    <mergeCell ref="H16:I17"/>
    <mergeCell ref="J77:L77"/>
    <mergeCell ref="J56:L56"/>
    <mergeCell ref="N25:O25"/>
    <mergeCell ref="J65:L65"/>
    <mergeCell ref="J68:L68"/>
    <mergeCell ref="J72:L72"/>
    <mergeCell ref="J73:L73"/>
    <mergeCell ref="J66:L66"/>
    <mergeCell ref="M21:O21"/>
    <mergeCell ref="J74:L74"/>
    <mergeCell ref="M11:O11"/>
    <mergeCell ref="J11:L11"/>
    <mergeCell ref="J14:K14"/>
    <mergeCell ref="J19:K19"/>
    <mergeCell ref="U66:W66"/>
    <mergeCell ref="J3:L3"/>
    <mergeCell ref="K2:L2"/>
    <mergeCell ref="J43:K43"/>
    <mergeCell ref="J27:L27"/>
    <mergeCell ref="J5:L5"/>
    <mergeCell ref="K6:L6"/>
    <mergeCell ref="K4:L4"/>
    <mergeCell ref="J7:L7"/>
    <mergeCell ref="J21:L21"/>
    <mergeCell ref="J79:L79"/>
    <mergeCell ref="J82:L82"/>
    <mergeCell ref="J64:L64"/>
    <mergeCell ref="J57:L57"/>
    <mergeCell ref="J58:L58"/>
    <mergeCell ref="J71:L71"/>
    <mergeCell ref="J59:L59"/>
    <mergeCell ref="J61:L61"/>
    <mergeCell ref="J62:L62"/>
    <mergeCell ref="J81:L81"/>
    <mergeCell ref="J80:L80"/>
    <mergeCell ref="J78:L78"/>
    <mergeCell ref="J75:L75"/>
    <mergeCell ref="J60:L60"/>
    <mergeCell ref="J67:L67"/>
  </mergeCells>
  <conditionalFormatting sqref="E6:E18 G50:G65 D37 G6:G18 B37:B44 B24:B30">
    <cfRule type="cellIs" dxfId="70" priority="364" stopIfTrue="1" operator="equal">
      <formula>0</formula>
    </cfRule>
  </conditionalFormatting>
  <conditionalFormatting sqref="D64:D65 D50:D62 D37 B37:B44 B24:B30">
    <cfRule type="cellIs" dxfId="69" priority="363" stopIfTrue="1" operator="equal">
      <formula>0</formula>
    </cfRule>
  </conditionalFormatting>
  <conditionalFormatting sqref="B37:B44">
    <cfRule type="cellIs" dxfId="68" priority="264" operator="greaterThan">
      <formula>0</formula>
    </cfRule>
    <cfRule type="cellIs" dxfId="67" priority="365" stopIfTrue="1" operator="equal">
      <formula>0</formula>
    </cfRule>
  </conditionalFormatting>
  <conditionalFormatting sqref="D64:D65 D50:D62">
    <cfRule type="cellIs" dxfId="66" priority="360" stopIfTrue="1" operator="greaterThan">
      <formula>"1;$A$2"</formula>
    </cfRule>
  </conditionalFormatting>
  <conditionalFormatting sqref="D63">
    <cfRule type="cellIs" dxfId="65" priority="357" stopIfTrue="1" operator="equal">
      <formula>0</formula>
    </cfRule>
  </conditionalFormatting>
  <conditionalFormatting sqref="D63">
    <cfRule type="cellIs" dxfId="64" priority="358" stopIfTrue="1" operator="greaterThan">
      <formula>"1;$A$2"</formula>
    </cfRule>
  </conditionalFormatting>
  <conditionalFormatting sqref="N13">
    <cfRule type="expression" dxfId="63" priority="322">
      <formula>"WENN($G$25=0"</formula>
    </cfRule>
    <cfRule type="cellIs" dxfId="62" priority="323" operator="greaterThan">
      <formula>"WENN($G$25=0"</formula>
    </cfRule>
  </conditionalFormatting>
  <conditionalFormatting sqref="D37 B24:B30">
    <cfRule type="cellIs" dxfId="61" priority="321" stopIfTrue="1" operator="equal">
      <formula>0</formula>
    </cfRule>
  </conditionalFormatting>
  <conditionalFormatting sqref="B50:B65">
    <cfRule type="cellIs" dxfId="60" priority="265" operator="greaterThan">
      <formula>0</formula>
    </cfRule>
    <cfRule type="cellIs" dxfId="59" priority="292" stopIfTrue="1" operator="equal">
      <formula>0</formula>
    </cfRule>
  </conditionalFormatting>
  <conditionalFormatting sqref="B50:B65">
    <cfRule type="cellIs" dxfId="58" priority="291" stopIfTrue="1" operator="equal">
      <formula>0</formula>
    </cfRule>
  </conditionalFormatting>
  <conditionalFormatting sqref="B50:B65">
    <cfRule type="cellIs" dxfId="57" priority="293" stopIfTrue="1" operator="equal">
      <formula>0</formula>
    </cfRule>
  </conditionalFormatting>
  <conditionalFormatting sqref="B24:B30">
    <cfRule type="cellIs" dxfId="56" priority="263" operator="greaterThan">
      <formula>0</formula>
    </cfRule>
  </conditionalFormatting>
  <conditionalFormatting sqref="B6:B18">
    <cfRule type="cellIs" dxfId="55" priority="262" operator="greaterThan">
      <formula>0</formula>
    </cfRule>
  </conditionalFormatting>
  <conditionalFormatting sqref="H3">
    <cfRule type="cellIs" dxfId="54" priority="258" operator="greaterThan">
      <formula>0</formula>
    </cfRule>
  </conditionalFormatting>
  <conditionalFormatting sqref="H5">
    <cfRule type="cellIs" dxfId="53" priority="253" operator="greaterThan">
      <formula>0</formula>
    </cfRule>
  </conditionalFormatting>
  <conditionalFormatting sqref="H7">
    <cfRule type="cellIs" dxfId="52" priority="246" operator="greaterThan">
      <formula>0</formula>
    </cfRule>
  </conditionalFormatting>
  <conditionalFormatting sqref="A26:A29">
    <cfRule type="expression" dxfId="51" priority="381">
      <formula>#REF!=0</formula>
    </cfRule>
  </conditionalFormatting>
  <conditionalFormatting sqref="J17">
    <cfRule type="expression" dxfId="50" priority="235">
      <formula>$K$17=1</formula>
    </cfRule>
  </conditionalFormatting>
  <conditionalFormatting sqref="F37:F44">
    <cfRule type="cellIs" dxfId="49" priority="215" operator="equal">
      <formula>0</formula>
    </cfRule>
  </conditionalFormatting>
  <conditionalFormatting sqref="A52">
    <cfRule type="expression" dxfId="48" priority="204">
      <formula>$B$52=0</formula>
    </cfRule>
  </conditionalFormatting>
  <conditionalFormatting sqref="A51">
    <cfRule type="expression" dxfId="47" priority="203">
      <formula>$D$51=0</formula>
    </cfRule>
  </conditionalFormatting>
  <conditionalFormatting sqref="A53">
    <cfRule type="expression" dxfId="46" priority="202">
      <formula>$B$53=0</formula>
    </cfRule>
  </conditionalFormatting>
  <conditionalFormatting sqref="A55">
    <cfRule type="expression" dxfId="45" priority="200">
      <formula>$B$55=0</formula>
    </cfRule>
  </conditionalFormatting>
  <conditionalFormatting sqref="A56">
    <cfRule type="expression" dxfId="44" priority="199">
      <formula>$B$56=0</formula>
    </cfRule>
  </conditionalFormatting>
  <conditionalFormatting sqref="A54">
    <cfRule type="expression" dxfId="43" priority="198">
      <formula>$B$54=0</formula>
    </cfRule>
  </conditionalFormatting>
  <conditionalFormatting sqref="A57">
    <cfRule type="expression" dxfId="42" priority="197">
      <formula>$B$57=0</formula>
    </cfRule>
  </conditionalFormatting>
  <conditionalFormatting sqref="A58">
    <cfRule type="expression" dxfId="41" priority="196">
      <formula>$B$58=0</formula>
    </cfRule>
  </conditionalFormatting>
  <conditionalFormatting sqref="A59">
    <cfRule type="expression" dxfId="40" priority="195">
      <formula>$B$59=0</formula>
    </cfRule>
  </conditionalFormatting>
  <conditionalFormatting sqref="A60">
    <cfRule type="expression" dxfId="39" priority="194">
      <formula>$B$60=0</formula>
    </cfRule>
  </conditionalFormatting>
  <conditionalFormatting sqref="A61">
    <cfRule type="expression" dxfId="38" priority="193">
      <formula>$B$61=0</formula>
    </cfRule>
  </conditionalFormatting>
  <conditionalFormatting sqref="A62">
    <cfRule type="expression" dxfId="37" priority="192">
      <formula>$B$62=0</formula>
    </cfRule>
  </conditionalFormatting>
  <conditionalFormatting sqref="A63">
    <cfRule type="expression" dxfId="36" priority="191">
      <formula>$B$63=0</formula>
    </cfRule>
  </conditionalFormatting>
  <conditionalFormatting sqref="A64">
    <cfRule type="expression" dxfId="35" priority="190">
      <formula>$B$64=0</formula>
    </cfRule>
  </conditionalFormatting>
  <conditionalFormatting sqref="A65">
    <cfRule type="expression" dxfId="34" priority="189">
      <formula>$B$65=0</formula>
    </cfRule>
  </conditionalFormatting>
  <conditionalFormatting sqref="N26">
    <cfRule type="expression" dxfId="33" priority="167">
      <formula>$O$26&lt;1</formula>
    </cfRule>
  </conditionalFormatting>
  <conditionalFormatting sqref="B3">
    <cfRule type="expression" dxfId="32" priority="384">
      <formula>$H$3&gt;0</formula>
    </cfRule>
  </conditionalFormatting>
  <conditionalFormatting sqref="A39:A44">
    <cfRule type="expression" dxfId="31" priority="149">
      <formula>#REF!=0</formula>
    </cfRule>
  </conditionalFormatting>
  <conditionalFormatting sqref="H2">
    <cfRule type="expression" dxfId="30" priority="147">
      <formula>$H$3&gt;0</formula>
    </cfRule>
  </conditionalFormatting>
  <conditionalFormatting sqref="H4">
    <cfRule type="expression" dxfId="29" priority="146">
      <formula>$H$5&gt;0</formula>
    </cfRule>
  </conditionalFormatting>
  <conditionalFormatting sqref="H6">
    <cfRule type="expression" dxfId="28" priority="145">
      <formula>$H$7&gt;0</formula>
    </cfRule>
  </conditionalFormatting>
  <conditionalFormatting sqref="L17">
    <cfRule type="expression" dxfId="27" priority="143">
      <formula>$K$17&gt;0</formula>
    </cfRule>
  </conditionalFormatting>
  <conditionalFormatting sqref="J78:L78">
    <cfRule type="expression" dxfId="26" priority="129">
      <formula>$M$77=1</formula>
    </cfRule>
  </conditionalFormatting>
  <conditionalFormatting sqref="J79:L79">
    <cfRule type="expression" dxfId="25" priority="119">
      <formula>$M$77=2</formula>
    </cfRule>
  </conditionalFormatting>
  <conditionalFormatting sqref="J81:L81">
    <cfRule type="expression" dxfId="24" priority="118">
      <formula>$M$77=4</formula>
    </cfRule>
  </conditionalFormatting>
  <conditionalFormatting sqref="H8">
    <cfRule type="expression" dxfId="23" priority="95">
      <formula>$H$9&gt;0</formula>
    </cfRule>
    <cfRule type="expression" dxfId="22" priority="113">
      <formula>$H$7&gt;0</formula>
    </cfRule>
  </conditionalFormatting>
  <conditionalFormatting sqref="H9">
    <cfRule type="cellIs" dxfId="21" priority="112" operator="greaterThan">
      <formula>0</formula>
    </cfRule>
  </conditionalFormatting>
  <conditionalFormatting sqref="A30">
    <cfRule type="expression" dxfId="20" priority="108">
      <formula>$B$37=0</formula>
    </cfRule>
  </conditionalFormatting>
  <conditionalFormatting sqref="A5">
    <cfRule type="expression" dxfId="19" priority="107">
      <formula>$B$37=0</formula>
    </cfRule>
  </conditionalFormatting>
  <conditionalFormatting sqref="J75:L75">
    <cfRule type="expression" dxfId="18" priority="93">
      <formula>J5=3</formula>
    </cfRule>
  </conditionalFormatting>
  <conditionalFormatting sqref="J61">
    <cfRule type="expression" dxfId="17" priority="91">
      <formula>J5=5</formula>
    </cfRule>
  </conditionalFormatting>
  <conditionalFormatting sqref="J4">
    <cfRule type="cellIs" dxfId="16" priority="22" operator="equal">
      <formula>2</formula>
    </cfRule>
    <cfRule type="cellIs" dxfId="15" priority="86" operator="equal">
      <formula>2</formula>
    </cfRule>
  </conditionalFormatting>
  <conditionalFormatting sqref="A25">
    <cfRule type="expression" dxfId="14" priority="74">
      <formula>$B$37=0</formula>
    </cfRule>
  </conditionalFormatting>
  <conditionalFormatting sqref="J16">
    <cfRule type="expression" dxfId="13" priority="51">
      <formula>$K$16=1</formula>
    </cfRule>
  </conditionalFormatting>
  <conditionalFormatting sqref="I2">
    <cfRule type="containsText" dxfId="12" priority="49" operator="containsText" text="Quality $I$1?">
      <formula>NOT(ISERROR(SEARCH("Quality $I$1?",I2)))</formula>
    </cfRule>
  </conditionalFormatting>
  <conditionalFormatting sqref="L16">
    <cfRule type="expression" dxfId="11" priority="44">
      <formula>$K$16=1</formula>
    </cfRule>
  </conditionalFormatting>
  <conditionalFormatting sqref="J80:L80">
    <cfRule type="expression" dxfId="10" priority="43">
      <formula>$M$77=2</formula>
    </cfRule>
  </conditionalFormatting>
  <conditionalFormatting sqref="J62">
    <cfRule type="expression" dxfId="9" priority="27">
      <formula>J6=5</formula>
    </cfRule>
  </conditionalFormatting>
  <conditionalFormatting sqref="J67:L67">
    <cfRule type="expression" dxfId="8" priority="19">
      <formula>J4=1</formula>
    </cfRule>
  </conditionalFormatting>
  <conditionalFormatting sqref="J65:L65">
    <cfRule type="expression" dxfId="7" priority="10">
      <formula>J2=1</formula>
    </cfRule>
  </conditionalFormatting>
  <conditionalFormatting sqref="J2">
    <cfRule type="cellIs" dxfId="6" priority="9" operator="equal">
      <formula>2</formula>
    </cfRule>
  </conditionalFormatting>
  <conditionalFormatting sqref="J66:L66">
    <cfRule type="expression" dxfId="5" priority="6">
      <formula>J2=1</formula>
    </cfRule>
  </conditionalFormatting>
  <conditionalFormatting sqref="J68:L68">
    <cfRule type="expression" dxfId="4" priority="5">
      <formula>J5=1</formula>
    </cfRule>
  </conditionalFormatting>
  <conditionalFormatting sqref="A38">
    <cfRule type="expression" dxfId="3" priority="4">
      <formula>$B$37=0</formula>
    </cfRule>
  </conditionalFormatting>
  <conditionalFormatting sqref="J58:L58">
    <cfRule type="expression" dxfId="2" priority="3">
      <formula>J1048569=1</formula>
    </cfRule>
  </conditionalFormatting>
  <conditionalFormatting sqref="J6">
    <cfRule type="cellIs" dxfId="1" priority="2" operator="equal">
      <formula>1</formula>
    </cfRule>
  </conditionalFormatting>
  <conditionalFormatting sqref="A50">
    <cfRule type="expression" dxfId="0" priority="1">
      <formula>$D$51=0</formula>
    </cfRule>
  </conditionalFormatting>
  <dataValidations count="4">
    <dataValidation type="list" allowBlank="1" showInputMessage="1" showErrorMessage="1" sqref="J6" xr:uid="{2E27B1C3-626D-4C29-BF8F-8468310C6A7A}">
      <formula1>$I$58:$I$62</formula1>
    </dataValidation>
    <dataValidation type="list" allowBlank="1" showInputMessage="1" showErrorMessage="1" sqref="J2" xr:uid="{D8203706-8577-4585-9CC2-42DC90775057}">
      <formula1>$I$65:$I$68</formula1>
    </dataValidation>
    <dataValidation type="list" allowBlank="1" showInputMessage="1" showErrorMessage="1" sqref="J4" xr:uid="{7E0A9054-D0CD-4410-88D1-077F9DEC6867}">
      <formula1>$I$72:$I$75</formula1>
    </dataValidation>
    <dataValidation type="list" allowBlank="1" showInputMessage="1" showErrorMessage="1" sqref="M77" xr:uid="{1C27B206-FF75-4E65-8C02-211620F06524}">
      <formula1>$I$78:$I$82</formula1>
    </dataValidation>
  </dataValidations>
  <hyperlinks>
    <hyperlink ref="M60" r:id="rId1" xr:uid="{0A5F7CF4-B4BC-452C-9AA1-EFD3EEC579C6}"/>
    <hyperlink ref="M62" r:id="rId2" xr:uid="{F158938D-6BCE-4923-BDF1-461D337F8A37}"/>
    <hyperlink ref="M58" r:id="rId3" display="europe-solar" xr:uid="{90591EC3-A0FB-4DFF-870D-CD4C1B78F3CD}"/>
    <hyperlink ref="M74" r:id="rId4" xr:uid="{9CED4A73-CE8D-41BF-851B-9F5AECD978BE}"/>
    <hyperlink ref="M65" r:id="rId5" xr:uid="{A43B7F65-95C2-489C-AEC8-853E87003F8C}"/>
    <hyperlink ref="M78" r:id="rId6" xr:uid="{6A287574-B23B-4526-9CEA-2DA6646FA19E}"/>
    <hyperlink ref="M73" r:id="rId7" xr:uid="{45E4B0A6-47FF-4FE9-8A37-1AA5081FD8CB}"/>
    <hyperlink ref="M80" r:id="rId8" xr:uid="{5A266A32-C22A-452F-AA93-FC376F7D4EBD}"/>
    <hyperlink ref="M78:M80" r:id="rId9" display="GreenAkku" xr:uid="{FC00DA64-95D9-4755-B933-5E40C1D61CB6}"/>
    <hyperlink ref="M82" r:id="rId10" xr:uid="{E87DAEA6-AB24-4B9B-A818-878D2B44AD09}"/>
    <hyperlink ref="M61" r:id="rId11" xr:uid="{B9E660D8-2054-4A9C-A1B2-381C08AC2E5C}"/>
    <hyperlink ref="M66" r:id="rId12" xr:uid="{139C56AC-D127-4945-B38A-0F6F001AC9D2}"/>
    <hyperlink ref="M75" r:id="rId13" xr:uid="{6AEEA1A3-B6D9-4017-89CA-B7DD569E4DA6}"/>
    <hyperlink ref="M72" r:id="rId14" xr:uid="{B06C1199-31ED-4295-AB48-AF0671F313AE}"/>
    <hyperlink ref="M59" r:id="rId15" xr:uid="{3D2D46A0-6E47-4FF6-B478-1296A745660D}"/>
    <hyperlink ref="M67" r:id="rId16" xr:uid="{6F55380B-4B60-4C19-ACE7-E715521F4ECB}"/>
    <hyperlink ref="M68" r:id="rId17" xr:uid="{65FEE44A-F907-4BC6-A506-A242E31D9C8B}"/>
  </hyperlinks>
  <pageMargins left="0.70000000000000007" right="0.70000000000000007" top="1.1811023622047245" bottom="1.1811023622047245" header="0.78740157480314954" footer="0.78740157480314954"/>
  <pageSetup paperSize="9" scale="10" orientation="portrait" r:id="rId18"/>
  <headerFooter alignWithMargins="0"/>
  <drawing r:id="rId19"/>
  <legacyDrawing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UPS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Sauter</dc:creator>
  <cp:lastModifiedBy>41765</cp:lastModifiedBy>
  <cp:lastPrinted>2020-03-28T11:21:24Z</cp:lastPrinted>
  <dcterms:created xsi:type="dcterms:W3CDTF">2017-05-13T07:45:47Z</dcterms:created>
  <dcterms:modified xsi:type="dcterms:W3CDTF">2020-07-17T16:02:26Z</dcterms:modified>
</cp:coreProperties>
</file>